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bookViews>
    <workbookView xWindow="0" yWindow="0" windowWidth="20730" windowHeight="9150" activeTab="13"/>
  </bookViews>
  <sheets>
    <sheet name="Финалисты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7" r:id="rId7"/>
    <sheet name="G" sheetId="8" r:id="rId8"/>
    <sheet name="H" sheetId="9" r:id="rId9"/>
    <sheet name="K" sheetId="12" r:id="rId10"/>
    <sheet name="L" sheetId="13" r:id="rId11"/>
    <sheet name="M" sheetId="14" r:id="rId12"/>
    <sheet name="N" sheetId="15" r:id="rId13"/>
    <sheet name="Кубок А" sheetId="10" r:id="rId14"/>
    <sheet name="Кубок В" sheetId="11" r:id="rId1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C42" i="1"/>
  <c r="F41" i="1"/>
  <c r="E41" i="1"/>
  <c r="C41" i="1"/>
  <c r="F40" i="1"/>
  <c r="E40" i="1"/>
  <c r="C40" i="1"/>
  <c r="F39" i="1"/>
  <c r="E39" i="1"/>
  <c r="C39" i="1"/>
  <c r="F38" i="1"/>
  <c r="E38" i="1"/>
  <c r="C38" i="1"/>
  <c r="G10" i="13"/>
  <c r="I4" i="2"/>
  <c r="H20" i="8"/>
  <c r="I4" i="14"/>
  <c r="H10" i="3"/>
  <c r="H6" i="15"/>
  <c r="G10" i="4"/>
  <c r="H16" i="5"/>
  <c r="C20" i="4"/>
  <c r="F8" i="8"/>
  <c r="C16" i="8"/>
  <c r="C24" i="9"/>
  <c r="H16" i="2"/>
  <c r="C24" i="5"/>
  <c r="H24" i="8"/>
  <c r="H20" i="6"/>
  <c r="B16" i="11"/>
  <c r="I4" i="6"/>
  <c r="H4" i="3"/>
  <c r="C6" i="12"/>
  <c r="H10" i="4"/>
  <c r="C4" i="12"/>
  <c r="I4" i="15"/>
  <c r="I4" i="5"/>
  <c r="H17" i="5"/>
  <c r="G8" i="3"/>
  <c r="C8" i="14"/>
  <c r="H21" i="4"/>
  <c r="H6" i="9"/>
  <c r="C17" i="2"/>
  <c r="H10" i="15"/>
  <c r="G10" i="8"/>
  <c r="F6" i="8"/>
  <c r="H4" i="4"/>
  <c r="B20" i="10"/>
  <c r="C6" i="14"/>
  <c r="H20" i="2"/>
  <c r="G4" i="14"/>
  <c r="F8" i="3"/>
  <c r="C16" i="2"/>
  <c r="G4" i="9"/>
  <c r="C17" i="6"/>
  <c r="C16" i="3"/>
  <c r="H25" i="9"/>
  <c r="I4" i="13"/>
  <c r="C24" i="6"/>
  <c r="H16" i="3"/>
  <c r="F10" i="6"/>
  <c r="G10" i="3"/>
  <c r="H24" i="9"/>
  <c r="G4" i="5"/>
  <c r="H6" i="6"/>
  <c r="F8" i="6"/>
  <c r="C20" i="6"/>
  <c r="G4" i="13"/>
  <c r="C21" i="5"/>
  <c r="H16" i="6"/>
  <c r="I5" i="13"/>
  <c r="C21" i="3"/>
  <c r="I6" i="7"/>
  <c r="G4" i="4"/>
  <c r="G8" i="13"/>
  <c r="I6" i="12"/>
  <c r="B28" i="11"/>
  <c r="I8" i="5"/>
  <c r="C21" i="8"/>
  <c r="I8" i="13"/>
  <c r="H25" i="12"/>
  <c r="C25" i="7"/>
  <c r="F8" i="12"/>
  <c r="G8" i="12"/>
  <c r="F8" i="5"/>
  <c r="G4" i="6"/>
  <c r="H17" i="14"/>
  <c r="G10" i="2"/>
  <c r="C20" i="9"/>
  <c r="C16" i="6"/>
  <c r="C17" i="14"/>
  <c r="H24" i="4"/>
  <c r="F8" i="15"/>
  <c r="B12" i="10"/>
  <c r="H20" i="4"/>
  <c r="I6" i="15"/>
  <c r="H6" i="4"/>
  <c r="F6" i="7"/>
  <c r="G5" i="13"/>
  <c r="F7" i="8"/>
  <c r="B48" i="11"/>
  <c r="I4" i="9"/>
  <c r="C21" i="9"/>
  <c r="C21" i="7"/>
  <c r="H10" i="14"/>
  <c r="G4" i="2"/>
  <c r="H17" i="9"/>
  <c r="F10" i="4"/>
  <c r="H24" i="6"/>
  <c r="H6" i="3"/>
  <c r="H21" i="14"/>
  <c r="C17" i="5"/>
  <c r="G8" i="6"/>
  <c r="C4" i="13"/>
  <c r="F10" i="13"/>
  <c r="F10" i="2"/>
  <c r="B32" i="11"/>
  <c r="H10" i="7"/>
  <c r="F9" i="12"/>
  <c r="F9" i="3"/>
  <c r="H11" i="15"/>
  <c r="G9" i="12"/>
  <c r="C16" i="13"/>
  <c r="C24" i="12"/>
  <c r="G5" i="9"/>
  <c r="I6" i="13"/>
  <c r="G10" i="15"/>
  <c r="H21" i="12"/>
  <c r="I4" i="3"/>
  <c r="C10" i="15"/>
  <c r="C16" i="5"/>
  <c r="H24" i="5"/>
  <c r="C17" i="9"/>
  <c r="G8" i="8"/>
  <c r="I8" i="2"/>
  <c r="G11" i="13"/>
  <c r="B60" i="11"/>
  <c r="B64" i="11"/>
  <c r="H6" i="12"/>
  <c r="C17" i="3"/>
  <c r="I8" i="9"/>
  <c r="I9" i="9" s="1"/>
  <c r="H10" i="13"/>
  <c r="C10" i="14"/>
  <c r="C17" i="7"/>
  <c r="G4" i="3"/>
  <c r="I8" i="7"/>
  <c r="C25" i="5"/>
  <c r="I6" i="9"/>
  <c r="I7" i="9" s="1"/>
  <c r="C25" i="9"/>
  <c r="H6" i="13"/>
  <c r="F6" i="5"/>
  <c r="I5" i="2"/>
  <c r="B52" i="11"/>
  <c r="I6" i="4"/>
  <c r="C17" i="12"/>
  <c r="I8" i="12"/>
  <c r="C17" i="8"/>
  <c r="I9" i="2"/>
  <c r="I4" i="12"/>
  <c r="I7" i="4"/>
  <c r="F10" i="14"/>
  <c r="H24" i="3"/>
  <c r="I5" i="6"/>
  <c r="F8" i="13"/>
  <c r="F6" i="2"/>
  <c r="F7" i="2" s="1"/>
  <c r="G8" i="2"/>
  <c r="C4" i="15"/>
  <c r="I8" i="3"/>
  <c r="G8" i="15"/>
  <c r="H21" i="9"/>
  <c r="C8" i="12"/>
  <c r="H21" i="2"/>
  <c r="C6" i="13"/>
  <c r="B8" i="11"/>
  <c r="F10" i="5"/>
  <c r="C25" i="8"/>
  <c r="G8" i="14"/>
  <c r="H4" i="14"/>
  <c r="I5" i="5"/>
  <c r="H16" i="8"/>
  <c r="C25" i="4"/>
  <c r="F6" i="6"/>
  <c r="B40" i="11"/>
  <c r="H7" i="4"/>
  <c r="G11" i="8"/>
  <c r="I5" i="9"/>
  <c r="F8" i="9"/>
  <c r="H6" i="8"/>
  <c r="H17" i="2"/>
  <c r="C8" i="15"/>
  <c r="C21" i="6"/>
  <c r="H7" i="15"/>
  <c r="C21" i="12"/>
  <c r="C16" i="7"/>
  <c r="H4" i="13"/>
  <c r="H25" i="6"/>
  <c r="I4" i="8"/>
  <c r="H25" i="2"/>
  <c r="H16" i="7"/>
  <c r="H21" i="3"/>
  <c r="H4" i="7"/>
  <c r="H7" i="13"/>
  <c r="F8" i="14"/>
  <c r="G8" i="7"/>
  <c r="H4" i="6"/>
  <c r="F7" i="7"/>
  <c r="G5" i="6"/>
  <c r="H17" i="6"/>
  <c r="H17" i="3"/>
  <c r="C4" i="14"/>
  <c r="C24" i="7"/>
  <c r="H10" i="8"/>
  <c r="I6" i="3"/>
  <c r="C16" i="9"/>
  <c r="H25" i="4"/>
  <c r="C6" i="15"/>
  <c r="H21" i="7"/>
  <c r="C24" i="14"/>
  <c r="H4" i="8"/>
  <c r="H16" i="4"/>
  <c r="F8" i="7"/>
  <c r="H17" i="4"/>
  <c r="G10" i="12"/>
  <c r="H20" i="3"/>
  <c r="F10" i="3"/>
  <c r="C25" i="2"/>
  <c r="H4" i="15"/>
  <c r="I7" i="13"/>
  <c r="H11" i="8"/>
  <c r="C24" i="13"/>
  <c r="H5" i="14"/>
  <c r="I5" i="8"/>
  <c r="G11" i="3"/>
  <c r="F11" i="6"/>
  <c r="F11" i="2"/>
  <c r="H7" i="9"/>
  <c r="I5" i="14"/>
  <c r="G5" i="4"/>
  <c r="H5" i="8"/>
  <c r="C25" i="12"/>
  <c r="G11" i="4"/>
  <c r="F7" i="6"/>
  <c r="G11" i="12"/>
  <c r="C16" i="14"/>
  <c r="H5" i="7"/>
  <c r="F9" i="8"/>
  <c r="H17" i="8"/>
  <c r="H17" i="12"/>
  <c r="H11" i="14"/>
  <c r="I5" i="3"/>
  <c r="H21" i="15"/>
  <c r="F9" i="6"/>
  <c r="I9" i="12"/>
  <c r="F9" i="9"/>
  <c r="C20" i="14"/>
  <c r="C21" i="15"/>
  <c r="I5" i="12"/>
  <c r="H5" i="6"/>
  <c r="C16" i="12"/>
  <c r="I9" i="13"/>
  <c r="H25" i="13"/>
  <c r="I9" i="5"/>
  <c r="H16" i="15"/>
  <c r="H20" i="15"/>
  <c r="C24" i="15"/>
  <c r="H20" i="5"/>
  <c r="H10" i="9"/>
  <c r="H11" i="9" s="1"/>
  <c r="H10" i="5"/>
  <c r="B56" i="11"/>
  <c r="G10" i="14"/>
  <c r="I4" i="4"/>
  <c r="F6" i="14"/>
  <c r="G4" i="7"/>
  <c r="H10" i="2"/>
  <c r="H11" i="2" s="1"/>
  <c r="C20" i="5"/>
  <c r="G10" i="5"/>
  <c r="G11" i="5" s="1"/>
  <c r="F8" i="2"/>
  <c r="F6" i="12"/>
  <c r="C24" i="2"/>
  <c r="G4" i="15"/>
  <c r="G5" i="15" s="1"/>
  <c r="G4" i="12"/>
  <c r="G5" i="12" s="1"/>
  <c r="H4" i="9"/>
  <c r="H20" i="7"/>
  <c r="I6" i="8"/>
  <c r="I7" i="8" s="1"/>
  <c r="H4" i="5"/>
  <c r="H5" i="5" s="1"/>
  <c r="F10" i="12"/>
  <c r="C17" i="4"/>
  <c r="H24" i="7"/>
  <c r="H25" i="8"/>
  <c r="H4" i="2"/>
  <c r="H5" i="2" s="1"/>
  <c r="C21" i="2"/>
  <c r="H10" i="6"/>
  <c r="C10" i="13"/>
  <c r="H21" i="6"/>
  <c r="I6" i="6"/>
  <c r="C24" i="8"/>
  <c r="G9" i="8"/>
  <c r="C21" i="4"/>
  <c r="G4" i="8"/>
  <c r="F6" i="3"/>
  <c r="G11" i="14"/>
  <c r="H17" i="7"/>
  <c r="G10" i="6"/>
  <c r="G11" i="6" s="1"/>
  <c r="H4" i="12"/>
  <c r="H5" i="12" s="1"/>
  <c r="F6" i="13"/>
  <c r="C25" i="6"/>
  <c r="F6" i="4"/>
  <c r="F7" i="4" s="1"/>
  <c r="H6" i="2"/>
  <c r="H7" i="2" s="1"/>
  <c r="F9" i="15"/>
  <c r="C24" i="4"/>
  <c r="H21" i="8"/>
  <c r="I8" i="4"/>
  <c r="I9" i="4" s="1"/>
  <c r="C10" i="12"/>
  <c r="I6" i="5"/>
  <c r="I8" i="14"/>
  <c r="I9" i="14" s="1"/>
  <c r="B36" i="11"/>
  <c r="G10" i="9"/>
  <c r="I5" i="4"/>
  <c r="H24" i="2"/>
  <c r="H21" i="5"/>
  <c r="F9" i="2"/>
  <c r="G5" i="5"/>
  <c r="F7" i="3"/>
  <c r="F7" i="14"/>
  <c r="C24" i="3"/>
  <c r="H6" i="7"/>
  <c r="C20" i="8"/>
  <c r="H25" i="3"/>
  <c r="F8" i="4"/>
  <c r="F10" i="9"/>
  <c r="B4" i="11"/>
  <c r="H11" i="5"/>
  <c r="G8" i="9"/>
  <c r="G10" i="7"/>
  <c r="I8" i="8"/>
  <c r="B44" i="11"/>
  <c r="H6" i="14"/>
  <c r="C25" i="3"/>
  <c r="F6" i="15"/>
  <c r="G5" i="7"/>
  <c r="H25" i="5"/>
  <c r="C20" i="3"/>
  <c r="H24" i="15"/>
  <c r="H6" i="5"/>
  <c r="I6" i="14"/>
  <c r="H5" i="3"/>
  <c r="H7" i="6"/>
  <c r="H24" i="13"/>
  <c r="C16" i="4"/>
  <c r="F10" i="15"/>
  <c r="F11" i="15" s="1"/>
  <c r="G8" i="4"/>
  <c r="C20" i="7"/>
  <c r="F10" i="8"/>
  <c r="H20" i="9"/>
  <c r="B24" i="11"/>
  <c r="I8" i="6"/>
  <c r="I9" i="6" s="1"/>
  <c r="H10" i="12"/>
  <c r="C8" i="13"/>
  <c r="I6" i="2"/>
  <c r="I7" i="2" s="1"/>
  <c r="H25" i="7"/>
  <c r="G9" i="3"/>
  <c r="C25" i="14"/>
  <c r="F10" i="7"/>
  <c r="F6" i="9"/>
  <c r="B12" i="11"/>
  <c r="I8" i="15"/>
  <c r="B20" i="11"/>
  <c r="H25" i="14"/>
  <c r="H5" i="9"/>
  <c r="G9" i="14"/>
  <c r="G5" i="8"/>
  <c r="H11" i="6"/>
  <c r="H11" i="7"/>
  <c r="F11" i="9"/>
  <c r="I9" i="7"/>
  <c r="G9" i="4"/>
  <c r="I5" i="15"/>
  <c r="H20" i="12"/>
  <c r="G5" i="14"/>
  <c r="F7" i="5"/>
  <c r="C21" i="13"/>
  <c r="F11" i="13"/>
  <c r="H11" i="12"/>
  <c r="H11" i="13"/>
  <c r="F11" i="3"/>
  <c r="G9" i="7"/>
  <c r="F11" i="5"/>
  <c r="F11" i="4"/>
  <c r="G9" i="6"/>
  <c r="F7" i="15"/>
  <c r="C25" i="15"/>
  <c r="I4" i="7"/>
  <c r="G8" i="5"/>
  <c r="G9" i="5" s="1"/>
  <c r="C20" i="2"/>
  <c r="G9" i="13"/>
  <c r="H16" i="9"/>
  <c r="F9" i="14"/>
  <c r="F7" i="12"/>
  <c r="I7" i="7"/>
  <c r="I9" i="3"/>
  <c r="C16" i="15"/>
  <c r="F11" i="14"/>
  <c r="H11" i="3"/>
  <c r="G5" i="3"/>
  <c r="H24" i="12"/>
  <c r="H7" i="14"/>
  <c r="H11" i="4"/>
  <c r="C21" i="14"/>
  <c r="H5" i="4"/>
  <c r="H7" i="12"/>
  <c r="G5" i="2"/>
  <c r="F9" i="5"/>
  <c r="G11" i="15"/>
  <c r="C17" i="13"/>
  <c r="I7" i="15"/>
  <c r="H20" i="14"/>
  <c r="I7" i="12"/>
  <c r="C20" i="15"/>
  <c r="H17" i="15"/>
  <c r="F11" i="7"/>
  <c r="H7" i="3"/>
  <c r="G11" i="2"/>
  <c r="I5" i="7"/>
  <c r="G11" i="9"/>
  <c r="G9" i="15"/>
  <c r="H5" i="15"/>
  <c r="F11" i="8"/>
  <c r="F7" i="13"/>
  <c r="F11" i="12"/>
  <c r="C17" i="15"/>
  <c r="I7" i="5"/>
  <c r="I7" i="6"/>
  <c r="B32" i="10"/>
  <c r="H16" i="14"/>
  <c r="H24" i="14"/>
  <c r="H21" i="13"/>
  <c r="H16" i="13"/>
  <c r="C20" i="13"/>
  <c r="C20" i="12"/>
  <c r="H16" i="12"/>
  <c r="H20" i="13"/>
  <c r="H17" i="13"/>
  <c r="C25" i="13"/>
  <c r="F14" i="10" l="1"/>
  <c r="J10" i="12"/>
  <c r="K11" i="12"/>
  <c r="K7" i="13"/>
  <c r="J6" i="13"/>
  <c r="J10" i="8"/>
  <c r="K11" i="8"/>
  <c r="K9" i="5"/>
  <c r="J8" i="5"/>
  <c r="K5" i="2"/>
  <c r="J4" i="2"/>
  <c r="J4" i="3"/>
  <c r="K5" i="3"/>
  <c r="K11" i="14"/>
  <c r="J10" i="14"/>
  <c r="K7" i="12"/>
  <c r="J6" i="12"/>
  <c r="K9" i="14"/>
  <c r="J8" i="14"/>
  <c r="J6" i="15"/>
  <c r="K7" i="15"/>
  <c r="J10" i="4"/>
  <c r="K11" i="4"/>
  <c r="J10" i="5"/>
  <c r="K11" i="5"/>
  <c r="K11" i="3"/>
  <c r="J10" i="3"/>
  <c r="K11" i="13"/>
  <c r="J10" i="13"/>
  <c r="J4" i="14"/>
  <c r="K5" i="14"/>
  <c r="J10" i="9"/>
  <c r="K11" i="9"/>
  <c r="K5" i="8"/>
  <c r="J4" i="8"/>
  <c r="F22" i="11"/>
  <c r="J26" i="11" s="1"/>
  <c r="B68" i="11" s="1"/>
  <c r="F70" i="11" s="1"/>
  <c r="K11" i="15"/>
  <c r="J10" i="15"/>
  <c r="K5" i="7"/>
  <c r="J4" i="7"/>
  <c r="F46" i="11"/>
  <c r="F6" i="11"/>
  <c r="K5" i="5"/>
  <c r="J4" i="5"/>
  <c r="F38" i="11"/>
  <c r="J42" i="11" s="1"/>
  <c r="N50" i="11" s="1"/>
  <c r="J6" i="4"/>
  <c r="K7" i="4"/>
  <c r="K5" i="12"/>
  <c r="J4" i="12"/>
  <c r="J4" i="15"/>
  <c r="K5" i="15"/>
  <c r="J8" i="6"/>
  <c r="K9" i="6"/>
  <c r="K7" i="6"/>
  <c r="J6" i="6"/>
  <c r="K5" i="4"/>
  <c r="J4" i="4"/>
  <c r="K11" i="2"/>
  <c r="J10" i="2"/>
  <c r="J10" i="6"/>
  <c r="K11" i="6"/>
  <c r="J4" i="6"/>
  <c r="K5" i="6"/>
  <c r="J6" i="2"/>
  <c r="K7" i="2"/>
  <c r="F54" i="11"/>
  <c r="J58" i="11" s="1"/>
  <c r="B72" i="11" s="1"/>
  <c r="F62" i="11"/>
  <c r="J4" i="9"/>
  <c r="K5" i="9"/>
  <c r="K9" i="3"/>
  <c r="J8" i="3"/>
  <c r="J8" i="12"/>
  <c r="K9" i="12"/>
  <c r="F30" i="11"/>
  <c r="F14" i="11"/>
  <c r="I9" i="15"/>
  <c r="I7" i="14"/>
  <c r="G11" i="7"/>
  <c r="H7" i="7"/>
  <c r="F9" i="7"/>
  <c r="H5" i="13"/>
  <c r="H7" i="8"/>
  <c r="B4" i="10"/>
  <c r="G9" i="2"/>
  <c r="B16" i="10"/>
  <c r="B28" i="10"/>
  <c r="F7" i="9"/>
  <c r="H7" i="5"/>
  <c r="I9" i="8"/>
  <c r="G9" i="9"/>
  <c r="F9" i="4"/>
  <c r="I7" i="3"/>
  <c r="B24" i="10"/>
  <c r="B8" i="10"/>
  <c r="H25" i="15"/>
  <c r="F9" i="13"/>
  <c r="F30" i="10" l="1"/>
  <c r="B40" i="10" s="1"/>
  <c r="F22" i="10"/>
  <c r="J26" i="10" s="1"/>
  <c r="F6" i="10"/>
  <c r="J10" i="10" s="1"/>
  <c r="N18" i="10" s="1"/>
  <c r="J10" i="11"/>
  <c r="N18" i="11" s="1"/>
  <c r="R34" i="11" s="1"/>
  <c r="J8" i="13"/>
  <c r="K9" i="13"/>
  <c r="J6" i="3"/>
  <c r="K7" i="3"/>
  <c r="K9" i="4"/>
  <c r="J8" i="4"/>
  <c r="K9" i="9"/>
  <c r="J8" i="9"/>
  <c r="K9" i="8"/>
  <c r="J8" i="8"/>
  <c r="J6" i="5"/>
  <c r="K7" i="5"/>
  <c r="K7" i="9"/>
  <c r="J6" i="9"/>
  <c r="K9" i="2"/>
  <c r="J8" i="2"/>
  <c r="J6" i="8"/>
  <c r="K7" i="8"/>
  <c r="J4" i="13"/>
  <c r="K5" i="13"/>
  <c r="K9" i="7"/>
  <c r="J8" i="7"/>
  <c r="J6" i="7"/>
  <c r="K7" i="7"/>
  <c r="J10" i="7"/>
  <c r="K11" i="7"/>
  <c r="K7" i="14"/>
  <c r="J6" i="14"/>
  <c r="J8" i="15"/>
  <c r="K9" i="15"/>
  <c r="B36" i="10" l="1"/>
  <c r="F38" i="10" s="1"/>
</calcChain>
</file>

<file path=xl/sharedStrings.xml><?xml version="1.0" encoding="utf-8"?>
<sst xmlns="http://schemas.openxmlformats.org/spreadsheetml/2006/main" count="613" uniqueCount="127">
  <si>
    <t xml:space="preserve">№пп </t>
  </si>
  <si>
    <t>Игрок</t>
  </si>
  <si>
    <t>Рейтинг</t>
  </si>
  <si>
    <t>Город</t>
  </si>
  <si>
    <t>Группа</t>
  </si>
  <si>
    <t>Поток</t>
  </si>
  <si>
    <t>Замены</t>
  </si>
  <si>
    <t>Лямунов Никита</t>
  </si>
  <si>
    <t>Питер</t>
  </si>
  <si>
    <t>ПМ2</t>
  </si>
  <si>
    <t>Гулинин Евгений</t>
  </si>
  <si>
    <t>Москва</t>
  </si>
  <si>
    <t>ММ1</t>
  </si>
  <si>
    <t>Мишин Дмитрий</t>
  </si>
  <si>
    <t>ПМ1</t>
  </si>
  <si>
    <t>вечер</t>
  </si>
  <si>
    <t>Смирнов Виктор</t>
  </si>
  <si>
    <t>вместо Северова</t>
  </si>
  <si>
    <t>Петрушко Алексей</t>
  </si>
  <si>
    <t>ММ2</t>
  </si>
  <si>
    <t>Попов Виктор</t>
  </si>
  <si>
    <t>Приозерск</t>
  </si>
  <si>
    <t>ПоМ1</t>
  </si>
  <si>
    <t>вместо Коржова из Анапы</t>
  </si>
  <si>
    <t>Федотов Николай</t>
  </si>
  <si>
    <t>ПМ3</t>
  </si>
  <si>
    <t>Догадин Евгений</t>
  </si>
  <si>
    <t>Десногорск</t>
  </si>
  <si>
    <t>ДМ1</t>
  </si>
  <si>
    <t>Африканов Андрей</t>
  </si>
  <si>
    <t>Шундрин Михаил</t>
  </si>
  <si>
    <t>Калуга</t>
  </si>
  <si>
    <t>КМ2</t>
  </si>
  <si>
    <t>Пелевин Андрей</t>
  </si>
  <si>
    <t>Большаков Василий</t>
  </si>
  <si>
    <t>ПоМ2</t>
  </si>
  <si>
    <t>Колесников Андрей</t>
  </si>
  <si>
    <t>ММ4</t>
  </si>
  <si>
    <t>Кувакин Валерий</t>
  </si>
  <si>
    <t>Каргашин Илья</t>
  </si>
  <si>
    <t>ММ3</t>
  </si>
  <si>
    <t>Воронов Олег</t>
  </si>
  <si>
    <t>сеяный по проценту побед</t>
  </si>
  <si>
    <t>Вахрушев Владимир</t>
  </si>
  <si>
    <t>не сеяный по проценту побед</t>
  </si>
  <si>
    <t>Бейгер Максим</t>
  </si>
  <si>
    <t>ММ5</t>
  </si>
  <si>
    <t>Иванов Юрий</t>
  </si>
  <si>
    <t>утро</t>
  </si>
  <si>
    <t>Трутнев Евгений</t>
  </si>
  <si>
    <t>КМ1</t>
  </si>
  <si>
    <t>Гришков Сергей</t>
  </si>
  <si>
    <t>Федотовский Олег</t>
  </si>
  <si>
    <t>Денисов Евгений</t>
  </si>
  <si>
    <t>Багазеев Иван</t>
  </si>
  <si>
    <t>Томск</t>
  </si>
  <si>
    <t>ТМ2</t>
  </si>
  <si>
    <t>Царегородцев Александр</t>
  </si>
  <si>
    <t>Елсаков Сергей</t>
  </si>
  <si>
    <t>Изместьев Алексей</t>
  </si>
  <si>
    <t>Анапа</t>
  </si>
  <si>
    <t>АМ1</t>
  </si>
  <si>
    <t>Волков Денис</t>
  </si>
  <si>
    <t>Тарасов Константин</t>
  </si>
  <si>
    <t>Петренко Евгений</t>
  </si>
  <si>
    <t>ТМ1</t>
  </si>
  <si>
    <t>Хмылев Юрий</t>
  </si>
  <si>
    <t>Ятченко Дмитрий</t>
  </si>
  <si>
    <t>вместо Гольдт</t>
  </si>
  <si>
    <t>Лист ожидания Москва</t>
  </si>
  <si>
    <t>Место</t>
  </si>
  <si>
    <t>процент побед</t>
  </si>
  <si>
    <t>поб над ф</t>
  </si>
  <si>
    <t>ср разн</t>
  </si>
  <si>
    <t>ср очки</t>
  </si>
  <si>
    <t>группа</t>
  </si>
  <si>
    <t>Дубовицкий Игорь</t>
  </si>
  <si>
    <t>Вдовенко Виталий</t>
  </si>
  <si>
    <t>Земцов Сергей</t>
  </si>
  <si>
    <t>Тихонов Дмитрий</t>
  </si>
  <si>
    <t>Ли Александр</t>
  </si>
  <si>
    <t>дор.</t>
  </si>
  <si>
    <t>Зимний тет-а-тет 2025. Кубок А. Мужчины</t>
  </si>
  <si>
    <t>Зимний тет-а-тет 2025. Кубок В. Мужчины</t>
  </si>
  <si>
    <t>a</t>
  </si>
  <si>
    <t>b</t>
  </si>
  <si>
    <t>c</t>
  </si>
  <si>
    <t>d</t>
  </si>
  <si>
    <t>e</t>
  </si>
  <si>
    <t>f</t>
  </si>
  <si>
    <t>g</t>
  </si>
  <si>
    <t>h</t>
  </si>
  <si>
    <t>Команда</t>
  </si>
  <si>
    <t>победы</t>
  </si>
  <si>
    <t>доп</t>
  </si>
  <si>
    <t>место</t>
  </si>
  <si>
    <t/>
  </si>
  <si>
    <t>Тур 1</t>
  </si>
  <si>
    <t>Тур 2</t>
  </si>
  <si>
    <t>Тур 3</t>
  </si>
  <si>
    <t>L</t>
  </si>
  <si>
    <t>K</t>
  </si>
  <si>
    <t>M</t>
  </si>
  <si>
    <t>N</t>
  </si>
  <si>
    <t>Группа А</t>
  </si>
  <si>
    <t>1-й поток</t>
  </si>
  <si>
    <t>Группа В</t>
  </si>
  <si>
    <t>Группа С</t>
  </si>
  <si>
    <t>Группа D</t>
  </si>
  <si>
    <t>Группа Е</t>
  </si>
  <si>
    <t>2-й поток</t>
  </si>
  <si>
    <t>Группа F</t>
  </si>
  <si>
    <t>Группа G</t>
  </si>
  <si>
    <t>Группа H</t>
  </si>
  <si>
    <t>Группа K. Второй этап</t>
  </si>
  <si>
    <t>Группа N. Второй этап</t>
  </si>
  <si>
    <t>Группа M. Второй этап</t>
  </si>
  <si>
    <t>Группа L. Второй этап</t>
  </si>
  <si>
    <t>1 л</t>
  </si>
  <si>
    <t>1 п</t>
  </si>
  <si>
    <t>4 л</t>
  </si>
  <si>
    <t>4 п</t>
  </si>
  <si>
    <t>3 л</t>
  </si>
  <si>
    <t>3 п</t>
  </si>
  <si>
    <t>6 л</t>
  </si>
  <si>
    <t>6 п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</si>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</sst>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indexed="8"/>
      <name val="Calibri Light"/>
      <family val="1"/>
      <charset val="204"/>
      <scheme val="major"/>
    </font>
    <font>
      <b/>
      <sz val="24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5" fontId="7" fillId="4" borderId="3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 indent="1"/>
    </xf>
    <xf numFmtId="0" fontId="6" fillId="0" borderId="24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30" xfId="0" applyFont="1" applyFill="1" applyBorder="1" applyAlignment="1">
      <alignment horizontal="left" vertical="center" wrapText="1" indent="1"/>
    </xf>
    <xf numFmtId="0" fontId="6" fillId="0" borderId="31" xfId="0" applyFont="1" applyFill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left" vertical="center" wrapText="1" indent="1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 wrapText="1" indent="1"/>
    </xf>
    <xf numFmtId="0" fontId="6" fillId="3" borderId="24" xfId="0" applyFont="1" applyFill="1" applyBorder="1" applyAlignment="1">
      <alignment horizontal="left" vertical="center" wrapText="1" indent="1"/>
    </xf>
    <xf numFmtId="0" fontId="6" fillId="3" borderId="25" xfId="0" applyFont="1" applyFill="1" applyBorder="1" applyAlignment="1">
      <alignment horizontal="left" vertical="center" wrapText="1" indent="1"/>
    </xf>
    <xf numFmtId="0" fontId="6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19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8" xfId="0" applyFont="1" applyFill="1" applyBorder="1" applyAlignment="1">
      <alignment horizontal="left" vertical="center" wrapText="1" indent="1"/>
    </xf>
    <xf numFmtId="0" fontId="6" fillId="3" borderId="30" xfId="0" applyFont="1" applyFill="1" applyBorder="1" applyAlignment="1">
      <alignment horizontal="left" vertical="center" wrapText="1" indent="1"/>
    </xf>
    <xf numFmtId="0" fontId="6" fillId="3" borderId="31" xfId="0" applyFont="1" applyFill="1" applyBorder="1" applyAlignment="1">
      <alignment horizontal="left" vertical="center" wrapText="1" indent="1"/>
    </xf>
    <xf numFmtId="0" fontId="6" fillId="3" borderId="32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18" sqref="A18:A33"/>
    </sheetView>
  </sheetViews>
  <sheetFormatPr defaultRowHeight="15" x14ac:dyDescent="0.25"/>
  <cols>
    <col min="1" max="1" width="5.140625" style="2" customWidth="1"/>
    <col min="2" max="2" width="30.28515625" customWidth="1"/>
    <col min="3" max="3" width="9.5703125" style="2" customWidth="1"/>
    <col min="4" max="4" width="15.710937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3" t="s">
        <v>10</v>
      </c>
      <c r="C2" s="2">
        <v>132</v>
      </c>
      <c r="D2" t="s">
        <v>11</v>
      </c>
      <c r="E2" t="s">
        <v>12</v>
      </c>
      <c r="F2" t="s">
        <v>48</v>
      </c>
    </row>
    <row r="3" spans="1:7" x14ac:dyDescent="0.25">
      <c r="A3" s="2">
        <v>2</v>
      </c>
      <c r="B3" s="3" t="s">
        <v>16</v>
      </c>
      <c r="C3" s="2">
        <v>110</v>
      </c>
      <c r="D3" t="s">
        <v>8</v>
      </c>
      <c r="E3" t="s">
        <v>14</v>
      </c>
      <c r="F3" t="s">
        <v>48</v>
      </c>
      <c r="G3" t="s">
        <v>17</v>
      </c>
    </row>
    <row r="4" spans="1:7" x14ac:dyDescent="0.25">
      <c r="A4" s="2">
        <v>3</v>
      </c>
      <c r="B4" s="3" t="s">
        <v>18</v>
      </c>
      <c r="C4" s="2">
        <v>102</v>
      </c>
      <c r="D4" t="s">
        <v>11</v>
      </c>
      <c r="E4" t="s">
        <v>19</v>
      </c>
      <c r="F4" t="s">
        <v>48</v>
      </c>
    </row>
    <row r="5" spans="1:7" x14ac:dyDescent="0.25">
      <c r="A5" s="2">
        <v>4</v>
      </c>
      <c r="B5" s="3" t="s">
        <v>24</v>
      </c>
      <c r="C5" s="2">
        <v>96</v>
      </c>
      <c r="D5" t="s">
        <v>8</v>
      </c>
      <c r="E5" t="s">
        <v>25</v>
      </c>
      <c r="F5" t="s">
        <v>48</v>
      </c>
    </row>
    <row r="6" spans="1:7" x14ac:dyDescent="0.25">
      <c r="A6" s="2">
        <v>5</v>
      </c>
      <c r="B6" s="3" t="s">
        <v>29</v>
      </c>
      <c r="C6" s="2">
        <v>93</v>
      </c>
      <c r="D6" t="s">
        <v>8</v>
      </c>
      <c r="E6" t="s">
        <v>25</v>
      </c>
      <c r="F6" t="s">
        <v>48</v>
      </c>
    </row>
    <row r="7" spans="1:7" x14ac:dyDescent="0.25">
      <c r="A7" s="2">
        <v>6</v>
      </c>
      <c r="B7" s="3" t="s">
        <v>33</v>
      </c>
      <c r="C7" s="2">
        <v>69</v>
      </c>
      <c r="D7" t="s">
        <v>21</v>
      </c>
      <c r="E7" t="s">
        <v>22</v>
      </c>
      <c r="F7" t="s">
        <v>48</v>
      </c>
    </row>
    <row r="8" spans="1:7" x14ac:dyDescent="0.25">
      <c r="A8" s="2">
        <v>7</v>
      </c>
      <c r="B8" s="3" t="s">
        <v>39</v>
      </c>
      <c r="C8" s="2">
        <v>64</v>
      </c>
      <c r="D8" t="s">
        <v>11</v>
      </c>
      <c r="E8" t="s">
        <v>40</v>
      </c>
      <c r="F8" t="s">
        <v>48</v>
      </c>
    </row>
    <row r="9" spans="1:7" x14ac:dyDescent="0.25">
      <c r="A9" s="2">
        <v>8</v>
      </c>
      <c r="B9" s="55" t="s">
        <v>41</v>
      </c>
      <c r="C9" s="54">
        <v>62</v>
      </c>
      <c r="D9" s="56" t="s">
        <v>11</v>
      </c>
      <c r="E9" s="56" t="s">
        <v>40</v>
      </c>
      <c r="F9" s="56" t="s">
        <v>48</v>
      </c>
      <c r="G9" s="7" t="s">
        <v>42</v>
      </c>
    </row>
    <row r="10" spans="1:7" x14ac:dyDescent="0.25">
      <c r="A10" s="2">
        <v>9</v>
      </c>
      <c r="B10" t="s">
        <v>47</v>
      </c>
      <c r="C10" s="2">
        <v>54</v>
      </c>
      <c r="D10" t="s">
        <v>21</v>
      </c>
      <c r="E10" t="s">
        <v>22</v>
      </c>
      <c r="F10" s="4" t="s">
        <v>48</v>
      </c>
    </row>
    <row r="11" spans="1:7" x14ac:dyDescent="0.25">
      <c r="A11" s="2">
        <v>10</v>
      </c>
      <c r="B11" t="s">
        <v>49</v>
      </c>
      <c r="C11" s="2">
        <v>51</v>
      </c>
      <c r="D11" t="s">
        <v>31</v>
      </c>
      <c r="E11" t="s">
        <v>50</v>
      </c>
      <c r="F11" s="7" t="s">
        <v>48</v>
      </c>
    </row>
    <row r="12" spans="1:7" x14ac:dyDescent="0.25">
      <c r="A12" s="2">
        <v>11</v>
      </c>
      <c r="B12" t="s">
        <v>51</v>
      </c>
      <c r="C12" s="2">
        <v>50</v>
      </c>
      <c r="D12" t="s">
        <v>27</v>
      </c>
      <c r="E12" t="s">
        <v>28</v>
      </c>
      <c r="F12" s="7" t="s">
        <v>48</v>
      </c>
    </row>
    <row r="13" spans="1:7" x14ac:dyDescent="0.25">
      <c r="A13" s="2">
        <v>12</v>
      </c>
      <c r="B13" t="s">
        <v>54</v>
      </c>
      <c r="C13" s="2">
        <v>12</v>
      </c>
      <c r="D13" t="s">
        <v>55</v>
      </c>
      <c r="E13" t="s">
        <v>56</v>
      </c>
      <c r="F13" t="s">
        <v>48</v>
      </c>
    </row>
    <row r="14" spans="1:7" x14ac:dyDescent="0.25">
      <c r="A14" s="2">
        <v>13</v>
      </c>
      <c r="B14" t="s">
        <v>57</v>
      </c>
      <c r="C14" s="2">
        <v>11</v>
      </c>
      <c r="D14" t="s">
        <v>31</v>
      </c>
      <c r="E14" t="s">
        <v>32</v>
      </c>
      <c r="F14" t="s">
        <v>48</v>
      </c>
    </row>
    <row r="15" spans="1:7" x14ac:dyDescent="0.25">
      <c r="A15" s="2">
        <v>14</v>
      </c>
      <c r="B15" t="s">
        <v>58</v>
      </c>
      <c r="C15" s="2">
        <v>0</v>
      </c>
      <c r="D15" t="s">
        <v>21</v>
      </c>
      <c r="E15" t="s">
        <v>35</v>
      </c>
      <c r="F15" s="4" t="s">
        <v>48</v>
      </c>
    </row>
    <row r="16" spans="1:7" x14ac:dyDescent="0.25">
      <c r="A16" s="2">
        <v>15</v>
      </c>
      <c r="B16" t="s">
        <v>63</v>
      </c>
      <c r="C16" s="2">
        <v>0</v>
      </c>
      <c r="D16" t="s">
        <v>11</v>
      </c>
      <c r="E16" t="s">
        <v>46</v>
      </c>
      <c r="F16" t="s">
        <v>48</v>
      </c>
    </row>
    <row r="17" spans="1:7" ht="15.75" thickBot="1" x14ac:dyDescent="0.3">
      <c r="A17" s="2">
        <v>16</v>
      </c>
      <c r="B17" s="6" t="s">
        <v>64</v>
      </c>
      <c r="C17" s="5">
        <v>0</v>
      </c>
      <c r="D17" s="6" t="s">
        <v>55</v>
      </c>
      <c r="E17" s="6" t="s">
        <v>65</v>
      </c>
      <c r="F17" s="6" t="s">
        <v>48</v>
      </c>
    </row>
    <row r="18" spans="1:7" x14ac:dyDescent="0.25">
      <c r="A18" s="2">
        <v>1</v>
      </c>
      <c r="B18" s="3" t="s">
        <v>7</v>
      </c>
      <c r="C18" s="2">
        <v>133</v>
      </c>
      <c r="D18" t="s">
        <v>8</v>
      </c>
      <c r="E18" t="s">
        <v>9</v>
      </c>
      <c r="F18" t="s">
        <v>15</v>
      </c>
    </row>
    <row r="19" spans="1:7" x14ac:dyDescent="0.25">
      <c r="A19" s="2">
        <v>2</v>
      </c>
      <c r="B19" s="3" t="s">
        <v>13</v>
      </c>
      <c r="C19" s="2">
        <v>122</v>
      </c>
      <c r="D19" t="s">
        <v>8</v>
      </c>
      <c r="E19" t="s">
        <v>14</v>
      </c>
      <c r="F19" s="4" t="s">
        <v>15</v>
      </c>
    </row>
    <row r="20" spans="1:7" x14ac:dyDescent="0.25">
      <c r="A20" s="2">
        <v>3</v>
      </c>
      <c r="B20" s="3" t="s">
        <v>20</v>
      </c>
      <c r="C20" s="2">
        <v>97</v>
      </c>
      <c r="D20" t="s">
        <v>21</v>
      </c>
      <c r="E20" t="s">
        <v>22</v>
      </c>
      <c r="F20" s="4" t="s">
        <v>15</v>
      </c>
      <c r="G20" t="s">
        <v>23</v>
      </c>
    </row>
    <row r="21" spans="1:7" x14ac:dyDescent="0.25">
      <c r="A21" s="2">
        <v>4</v>
      </c>
      <c r="B21" s="3" t="s">
        <v>26</v>
      </c>
      <c r="C21" s="2">
        <v>96</v>
      </c>
      <c r="D21" t="s">
        <v>27</v>
      </c>
      <c r="E21" t="s">
        <v>28</v>
      </c>
      <c r="F21" t="s">
        <v>15</v>
      </c>
    </row>
    <row r="22" spans="1:7" x14ac:dyDescent="0.25">
      <c r="A22" s="2">
        <v>5</v>
      </c>
      <c r="B22" s="3" t="s">
        <v>30</v>
      </c>
      <c r="C22" s="2">
        <v>85</v>
      </c>
      <c r="D22" t="s">
        <v>31</v>
      </c>
      <c r="E22" t="s">
        <v>32</v>
      </c>
      <c r="F22" t="s">
        <v>15</v>
      </c>
    </row>
    <row r="23" spans="1:7" x14ac:dyDescent="0.25">
      <c r="A23" s="2">
        <v>6</v>
      </c>
      <c r="B23" s="3" t="s">
        <v>34</v>
      </c>
      <c r="C23" s="2">
        <v>68</v>
      </c>
      <c r="D23" t="s">
        <v>21</v>
      </c>
      <c r="E23" t="s">
        <v>35</v>
      </c>
      <c r="F23" s="4" t="s">
        <v>15</v>
      </c>
    </row>
    <row r="24" spans="1:7" x14ac:dyDescent="0.25">
      <c r="A24" s="2">
        <v>7</v>
      </c>
      <c r="B24" s="3" t="s">
        <v>36</v>
      </c>
      <c r="C24" s="2">
        <v>67</v>
      </c>
      <c r="D24" t="s">
        <v>11</v>
      </c>
      <c r="E24" t="s">
        <v>37</v>
      </c>
      <c r="F24" t="s">
        <v>15</v>
      </c>
    </row>
    <row r="25" spans="1:7" x14ac:dyDescent="0.25">
      <c r="A25" s="2">
        <v>8</v>
      </c>
      <c r="B25" s="3" t="s">
        <v>38</v>
      </c>
      <c r="C25" s="2">
        <v>66</v>
      </c>
      <c r="D25" t="s">
        <v>8</v>
      </c>
      <c r="E25" t="s">
        <v>9</v>
      </c>
      <c r="F25" t="s">
        <v>15</v>
      </c>
    </row>
    <row r="26" spans="1:7" x14ac:dyDescent="0.25">
      <c r="A26" s="2">
        <v>9</v>
      </c>
      <c r="B26" t="s">
        <v>43</v>
      </c>
      <c r="C26" s="2">
        <v>62</v>
      </c>
      <c r="D26" t="s">
        <v>11</v>
      </c>
      <c r="E26" t="s">
        <v>12</v>
      </c>
      <c r="F26" s="7" t="s">
        <v>15</v>
      </c>
      <c r="G26" t="s">
        <v>44</v>
      </c>
    </row>
    <row r="27" spans="1:7" x14ac:dyDescent="0.25">
      <c r="A27" s="2">
        <v>10</v>
      </c>
      <c r="B27" t="s">
        <v>45</v>
      </c>
      <c r="C27" s="2">
        <v>56</v>
      </c>
      <c r="D27" t="s">
        <v>11</v>
      </c>
      <c r="E27" t="s">
        <v>46</v>
      </c>
      <c r="F27" s="7" t="s">
        <v>15</v>
      </c>
    </row>
    <row r="28" spans="1:7" x14ac:dyDescent="0.25">
      <c r="A28" s="2">
        <v>11</v>
      </c>
      <c r="B28" t="s">
        <v>52</v>
      </c>
      <c r="C28" s="2">
        <v>49</v>
      </c>
      <c r="D28" t="s">
        <v>31</v>
      </c>
      <c r="E28" t="s">
        <v>50</v>
      </c>
      <c r="F28" s="7" t="s">
        <v>15</v>
      </c>
    </row>
    <row r="29" spans="1:7" x14ac:dyDescent="0.25">
      <c r="A29" s="2">
        <v>12</v>
      </c>
      <c r="B29" t="s">
        <v>53</v>
      </c>
      <c r="C29" s="2">
        <v>38</v>
      </c>
      <c r="D29" t="s">
        <v>11</v>
      </c>
      <c r="E29" t="s">
        <v>37</v>
      </c>
      <c r="F29" s="7" t="s">
        <v>15</v>
      </c>
    </row>
    <row r="30" spans="1:7" x14ac:dyDescent="0.25">
      <c r="A30" s="2">
        <v>13</v>
      </c>
      <c r="B30" t="s">
        <v>59</v>
      </c>
      <c r="C30" s="2">
        <v>0</v>
      </c>
      <c r="D30" t="s">
        <v>60</v>
      </c>
      <c r="E30" t="s">
        <v>61</v>
      </c>
      <c r="F30" t="s">
        <v>15</v>
      </c>
    </row>
    <row r="31" spans="1:7" x14ac:dyDescent="0.25">
      <c r="A31" s="2">
        <v>14</v>
      </c>
      <c r="B31" t="s">
        <v>62</v>
      </c>
      <c r="C31" s="2">
        <v>0</v>
      </c>
      <c r="D31" t="s">
        <v>11</v>
      </c>
      <c r="E31" t="s">
        <v>19</v>
      </c>
      <c r="F31" t="s">
        <v>15</v>
      </c>
    </row>
    <row r="32" spans="1:7" x14ac:dyDescent="0.25">
      <c r="A32" s="2">
        <v>15</v>
      </c>
      <c r="B32" t="s">
        <v>66</v>
      </c>
      <c r="C32" s="2">
        <v>0</v>
      </c>
      <c r="D32" t="s">
        <v>55</v>
      </c>
      <c r="E32" t="s">
        <v>65</v>
      </c>
      <c r="F32" t="s">
        <v>15</v>
      </c>
    </row>
    <row r="33" spans="1:7" x14ac:dyDescent="0.25">
      <c r="A33" s="2">
        <v>16</v>
      </c>
      <c r="B33" t="s">
        <v>67</v>
      </c>
      <c r="C33" s="2">
        <v>0</v>
      </c>
      <c r="D33" t="s">
        <v>55</v>
      </c>
      <c r="E33" t="s">
        <v>56</v>
      </c>
      <c r="F33" t="s">
        <v>15</v>
      </c>
      <c r="G33" t="s">
        <v>68</v>
      </c>
    </row>
    <row r="36" spans="1:7" x14ac:dyDescent="0.25">
      <c r="B36" s="8" t="s">
        <v>69</v>
      </c>
      <c r="C36"/>
      <c r="E36" s="9"/>
      <c r="F36" s="9"/>
    </row>
    <row r="37" spans="1:7" s="8" customFormat="1" x14ac:dyDescent="0.25">
      <c r="A37" s="1" t="s">
        <v>70</v>
      </c>
      <c r="B37" s="8" t="s">
        <v>1</v>
      </c>
      <c r="C37" s="8" t="s">
        <v>71</v>
      </c>
      <c r="D37" s="8" t="s">
        <v>72</v>
      </c>
      <c r="E37" s="10" t="s">
        <v>73</v>
      </c>
      <c r="F37" s="10" t="s">
        <v>74</v>
      </c>
      <c r="G37" s="8" t="s">
        <v>75</v>
      </c>
    </row>
    <row r="38" spans="1:7" x14ac:dyDescent="0.25">
      <c r="A38" s="2">
        <v>1</v>
      </c>
      <c r="B38" t="s">
        <v>76</v>
      </c>
      <c r="C38">
        <f>4/5*100</f>
        <v>80</v>
      </c>
      <c r="D38">
        <v>1</v>
      </c>
      <c r="E38" s="9">
        <f>23/5</f>
        <v>4.5999999999999996</v>
      </c>
      <c r="F38" s="9">
        <f>60/5</f>
        <v>12</v>
      </c>
      <c r="G38" t="s">
        <v>19</v>
      </c>
    </row>
    <row r="39" spans="1:7" x14ac:dyDescent="0.25">
      <c r="A39" s="2">
        <v>5</v>
      </c>
      <c r="B39" t="s">
        <v>77</v>
      </c>
      <c r="C39">
        <f>3/5*100</f>
        <v>60</v>
      </c>
      <c r="D39">
        <v>0</v>
      </c>
      <c r="E39" s="9">
        <f>6/5</f>
        <v>1.2</v>
      </c>
      <c r="F39" s="9">
        <f>54/5</f>
        <v>10.8</v>
      </c>
      <c r="G39" t="s">
        <v>46</v>
      </c>
    </row>
    <row r="40" spans="1:7" x14ac:dyDescent="0.25">
      <c r="A40" s="2">
        <v>2</v>
      </c>
      <c r="B40" t="s">
        <v>78</v>
      </c>
      <c r="C40">
        <f>3/6*100</f>
        <v>50</v>
      </c>
      <c r="D40">
        <v>0</v>
      </c>
      <c r="E40" s="9">
        <f>-2/6</f>
        <v>-0.33333333333333331</v>
      </c>
      <c r="F40" s="9">
        <f>54/6</f>
        <v>9</v>
      </c>
      <c r="G40" t="s">
        <v>12</v>
      </c>
    </row>
    <row r="41" spans="1:7" x14ac:dyDescent="0.25">
      <c r="A41" s="2">
        <v>4</v>
      </c>
      <c r="B41" t="s">
        <v>79</v>
      </c>
      <c r="C41">
        <f>2/5*100</f>
        <v>40</v>
      </c>
      <c r="D41">
        <v>0</v>
      </c>
      <c r="E41" s="9">
        <f>-1/5</f>
        <v>-0.2</v>
      </c>
      <c r="F41" s="9">
        <f>47/5</f>
        <v>9.4</v>
      </c>
      <c r="G41" t="s">
        <v>37</v>
      </c>
    </row>
    <row r="42" spans="1:7" x14ac:dyDescent="0.25">
      <c r="A42" s="2">
        <v>3</v>
      </c>
      <c r="B42" t="s">
        <v>80</v>
      </c>
      <c r="C42">
        <f>2/5*100</f>
        <v>40</v>
      </c>
      <c r="D42">
        <v>0</v>
      </c>
      <c r="E42" s="9">
        <v>-1</v>
      </c>
      <c r="F42" s="9">
        <f>46/5</f>
        <v>9.1999999999999993</v>
      </c>
      <c r="G42" t="s">
        <v>40</v>
      </c>
    </row>
  </sheetData>
  <sortState ref="A2:G33">
    <sortCondition descending="1" ref="F2:F33"/>
    <sortCondition descending="1" ref="C2:C3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Q11" sqref="Q11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114</v>
      </c>
      <c r="C1" s="78"/>
      <c r="D1" s="78"/>
      <c r="E1" s="78"/>
      <c r="F1" s="78"/>
      <c r="G1" s="78"/>
      <c r="H1" s="78"/>
      <c r="I1" s="78"/>
      <c r="J1" s="78"/>
      <c r="K1" s="78"/>
      <c r="L1" s="53">
        <v>45908</v>
      </c>
    </row>
    <row r="2" spans="1:13" ht="15.75" thickBot="1" x14ac:dyDescent="0.3"/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A4" s="11" t="s">
        <v>84</v>
      </c>
      <c r="B4" s="82">
        <v>1</v>
      </c>
      <c r="C4" s="87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Петрушко Алексей</v>
      </c>
      <c r="D4" s="88"/>
      <c r="E4" s="89"/>
      <c r="F4" s="28" t="s">
        <v>96</v>
      </c>
      <c r="G4" s="29" t="str">
        <f ca="1">INDIRECT(ADDRESS(21,6))&amp;":"&amp;INDIRECT(ADDRESS(21,7))</f>
        <v>7:13</v>
      </c>
      <c r="H4" s="29" t="str">
        <f ca="1">INDIRECT(ADDRESS(25,7))&amp;":"&amp;INDIRECT(ADDRESS(25,6))</f>
        <v>13:10</v>
      </c>
      <c r="I4" s="30" t="str">
        <f ca="1">INDIRECT(ADDRESS(16,6))&amp;":"&amp;INDIRECT(ADDRESS(16,7))</f>
        <v>13:10</v>
      </c>
      <c r="J4" s="86">
        <f ca="1">IF(COUNT(F5:I5)=0,"",COUNTIF(F5:I5,"&gt;0")+0.5*COUNTIF(F5:I5,0))</f>
        <v>2</v>
      </c>
      <c r="K4" s="31">
        <v>-3</v>
      </c>
      <c r="L4" s="77">
        <v>2</v>
      </c>
    </row>
    <row r="5" spans="1:13" ht="21" x14ac:dyDescent="0.25">
      <c r="A5" s="11">
        <v>1</v>
      </c>
      <c r="B5" s="73"/>
      <c r="C5" s="74"/>
      <c r="D5" s="75"/>
      <c r="E5" s="76"/>
      <c r="F5" s="32" t="s">
        <v>96</v>
      </c>
      <c r="G5" s="33">
        <f ca="1">IF(LEN(INDIRECT(ADDRESS(ROW()-1, COLUMN())))=1,"",INDIRECT(ADDRESS(21,6))-INDIRECT(ADDRESS(21,7)))</f>
        <v>-6</v>
      </c>
      <c r="H5" s="33">
        <f ca="1">IF(LEN(INDIRECT(ADDRESS(ROW()-1, COLUMN())))=1,"",INDIRECT(ADDRESS(25,7))-INDIRECT(ADDRESS(25,6)))</f>
        <v>3</v>
      </c>
      <c r="I5" s="34">
        <f ca="1">IF(LEN(INDIRECT(ADDRESS(ROW()-1, COLUMN())))=1,"",INDIRECT(ADDRESS(16,6))-INDIRECT(ADDRESS(16,7)))</f>
        <v>3</v>
      </c>
      <c r="J5" s="69"/>
      <c r="K5" s="33">
        <f ca="1">IF(COUNT(F5:I5)=0,"",SUM(F5:I5))</f>
        <v>0</v>
      </c>
      <c r="L5" s="71"/>
    </row>
    <row r="6" spans="1:13" ht="21" x14ac:dyDescent="0.25">
      <c r="A6" s="11" t="s">
        <v>88</v>
      </c>
      <c r="B6" s="61">
        <v>2</v>
      </c>
      <c r="C6" s="63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Денисов Евгений</v>
      </c>
      <c r="D6" s="64"/>
      <c r="E6" s="65"/>
      <c r="F6" s="35" t="str">
        <f ca="1">INDIRECT(ADDRESS(21,7))&amp;":"&amp;INDIRECT(ADDRESS(21,6))</f>
        <v>13:7</v>
      </c>
      <c r="G6" s="36" t="s">
        <v>96</v>
      </c>
      <c r="H6" s="37" t="str">
        <f ca="1">INDIRECT(ADDRESS(17,6))&amp;":"&amp;INDIRECT(ADDRESS(17,7))</f>
        <v>3:13</v>
      </c>
      <c r="I6" s="38" t="str">
        <f ca="1">INDIRECT(ADDRESS(24,6))&amp;":"&amp;INDIRECT(ADDRESS(24,7))</f>
        <v>11:10</v>
      </c>
      <c r="J6" s="69">
        <f ca="1">IF(COUNT(F7:I7)=0,"",COUNTIF(F7:I7,"&gt;0")+0.5*COUNTIF(F7:I7,0))</f>
        <v>2</v>
      </c>
      <c r="K6" s="33">
        <v>-4</v>
      </c>
      <c r="L6" s="71">
        <v>3</v>
      </c>
    </row>
    <row r="7" spans="1:13" ht="21" x14ac:dyDescent="0.25">
      <c r="A7" s="11">
        <v>2</v>
      </c>
      <c r="B7" s="73"/>
      <c r="C7" s="63"/>
      <c r="D7" s="64"/>
      <c r="E7" s="65"/>
      <c r="F7" s="39">
        <f ca="1">IF(LEN(INDIRECT(ADDRESS(ROW()-1, COLUMN())))=1,"",INDIRECT(ADDRESS(21,7))-INDIRECT(ADDRESS(21,6)))</f>
        <v>6</v>
      </c>
      <c r="G7" s="40" t="s">
        <v>96</v>
      </c>
      <c r="H7" s="33">
        <f ca="1">IF(LEN(INDIRECT(ADDRESS(ROW()-1, COLUMN())))=1,"",INDIRECT(ADDRESS(17,6))-INDIRECT(ADDRESS(17,7)))</f>
        <v>-10</v>
      </c>
      <c r="I7" s="34">
        <f ca="1">IF(LEN(INDIRECT(ADDRESS(ROW()-1, COLUMN())))=1,"",INDIRECT(ADDRESS(24,6))-INDIRECT(ADDRESS(24,7)))</f>
        <v>1</v>
      </c>
      <c r="J7" s="69"/>
      <c r="K7" s="33">
        <f ca="1">IF(COUNT(F7:I7)=0,"",SUM(F7:I7))</f>
        <v>-3</v>
      </c>
      <c r="L7" s="71"/>
    </row>
    <row r="8" spans="1:13" ht="21" x14ac:dyDescent="0.25">
      <c r="A8" s="11" t="s">
        <v>85</v>
      </c>
      <c r="B8" s="61">
        <v>3</v>
      </c>
      <c r="C8" s="74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Трутнев Евгений</v>
      </c>
      <c r="D8" s="75"/>
      <c r="E8" s="76"/>
      <c r="F8" s="35" t="str">
        <f ca="1">INDIRECT(ADDRESS(25,6))&amp;":"&amp;INDIRECT(ADDRESS(25,7))</f>
        <v>10:13</v>
      </c>
      <c r="G8" s="37" t="str">
        <f ca="1">INDIRECT(ADDRESS(17,7))&amp;":"&amp;INDIRECT(ADDRESS(17,6))</f>
        <v>13:3</v>
      </c>
      <c r="H8" s="36" t="s">
        <v>96</v>
      </c>
      <c r="I8" s="38" t="str">
        <f ca="1">INDIRECT(ADDRESS(20,7))&amp;":"&amp;INDIRECT(ADDRESS(20,6))</f>
        <v>13:2</v>
      </c>
      <c r="J8" s="69">
        <f ca="1">IF(COUNT(F9:I9)=0,"",COUNTIF(F9:I9,"&gt;0")+0.5*COUNTIF(F9:I9,0))</f>
        <v>2</v>
      </c>
      <c r="K8" s="33">
        <v>7</v>
      </c>
      <c r="L8" s="71">
        <v>1</v>
      </c>
    </row>
    <row r="9" spans="1:13" ht="21" x14ac:dyDescent="0.25">
      <c r="A9" s="11">
        <v>1</v>
      </c>
      <c r="B9" s="73"/>
      <c r="C9" s="74"/>
      <c r="D9" s="75"/>
      <c r="E9" s="76"/>
      <c r="F9" s="39">
        <f ca="1">IF(LEN(INDIRECT(ADDRESS(ROW()-1, COLUMN())))=1,"",INDIRECT(ADDRESS(25,6))-INDIRECT(ADDRESS(25,7)))</f>
        <v>-3</v>
      </c>
      <c r="G9" s="33">
        <f ca="1">IF(LEN(INDIRECT(ADDRESS(ROW()-1, COLUMN())))=1,"",INDIRECT(ADDRESS(17,7))-INDIRECT(ADDRESS(17,6)))</f>
        <v>10</v>
      </c>
      <c r="H9" s="40" t="s">
        <v>96</v>
      </c>
      <c r="I9" s="34">
        <f ca="1">IF(LEN(INDIRECT(ADDRESS(ROW()-1, COLUMN())))=1,"",INDIRECT(ADDRESS(20,7))-INDIRECT(ADDRESS(20,6)))</f>
        <v>11</v>
      </c>
      <c r="J9" s="69"/>
      <c r="K9" s="33">
        <f ca="1">IF(COUNT(F9:I9)=0,"",SUM(F9:I9))</f>
        <v>18</v>
      </c>
      <c r="L9" s="71"/>
    </row>
    <row r="10" spans="1:13" ht="21" x14ac:dyDescent="0.25">
      <c r="A10" s="11" t="s">
        <v>89</v>
      </c>
      <c r="B10" s="61">
        <v>4</v>
      </c>
      <c r="C10" s="63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Хмылев Юрий</v>
      </c>
      <c r="D10" s="64"/>
      <c r="E10" s="65"/>
      <c r="F10" s="35" t="str">
        <f ca="1">INDIRECT(ADDRESS(16,7))&amp;":"&amp;INDIRECT(ADDRESS(16,6))</f>
        <v>10:13</v>
      </c>
      <c r="G10" s="37" t="str">
        <f ca="1">INDIRECT(ADDRESS(24,7))&amp;":"&amp;INDIRECT(ADDRESS(24,6))</f>
        <v>10:11</v>
      </c>
      <c r="H10" s="37" t="str">
        <f ca="1">INDIRECT(ADDRESS(20,6))&amp;":"&amp;INDIRECT(ADDRESS(20,7))</f>
        <v>2:13</v>
      </c>
      <c r="I10" s="41" t="s">
        <v>96</v>
      </c>
      <c r="J10" s="69">
        <f ca="1">IF(COUNT(F11:I11)=0,"",COUNTIF(F11:I11,"&gt;0")+0.5*COUNTIF(F11:I11,0))</f>
        <v>0</v>
      </c>
      <c r="K10" s="33"/>
      <c r="L10" s="71">
        <v>4</v>
      </c>
    </row>
    <row r="11" spans="1:13" ht="21.75" thickBot="1" x14ac:dyDescent="0.3">
      <c r="A11" s="11">
        <v>2</v>
      </c>
      <c r="B11" s="62"/>
      <c r="C11" s="66"/>
      <c r="D11" s="67"/>
      <c r="E11" s="68"/>
      <c r="F11" s="42">
        <f ca="1">IF(LEN(INDIRECT(ADDRESS(ROW()-1, COLUMN())))=1,"",INDIRECT(ADDRESS(16,7))-INDIRECT(ADDRESS(16,6)))</f>
        <v>-3</v>
      </c>
      <c r="G11" s="43">
        <f ca="1">IF(LEN(INDIRECT(ADDRESS(ROW()-1, COLUMN())))=1,"",INDIRECT(ADDRESS(24,7))-INDIRECT(ADDRESS(24,6)))</f>
        <v>-1</v>
      </c>
      <c r="H11" s="43">
        <f ca="1">IF(LEN(INDIRECT(ADDRESS(ROW()-1, COLUMN())))=1,"",INDIRECT(ADDRESS(20,6))-INDIRECT(ADDRESS(20,7)))</f>
        <v>-11</v>
      </c>
      <c r="I11" s="44" t="s">
        <v>96</v>
      </c>
      <c r="J11" s="70"/>
      <c r="K11" s="43">
        <f ca="1">IF(COUNT(F11:I11)=0,"",SUM(F11:I11))</f>
        <v>-15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Петрушко Алексей</v>
      </c>
      <c r="D16" s="58"/>
      <c r="E16" s="59"/>
      <c r="F16" s="49">
        <v>13</v>
      </c>
      <c r="G16" s="50">
        <v>10</v>
      </c>
      <c r="H16" s="60" t="str">
        <f ca="1">IF(ISBLANK(INDIRECT(ADDRESS(K16*2+2,3))),"",INDIRECT(ADDRESS(K16*2+2,3)))</f>
        <v>Хмылев Юрий</v>
      </c>
      <c r="I16" s="58"/>
      <c r="J16" s="58"/>
      <c r="K16" s="48">
        <v>4</v>
      </c>
      <c r="L16" s="51" t="s">
        <v>81</v>
      </c>
      <c r="M16" s="52" t="s">
        <v>118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Денисов Евгений</v>
      </c>
      <c r="D17" s="58"/>
      <c r="E17" s="59"/>
      <c r="F17" s="49">
        <v>3</v>
      </c>
      <c r="G17" s="50">
        <v>13</v>
      </c>
      <c r="H17" s="60" t="str">
        <f ca="1">IF(ISBLANK(INDIRECT(ADDRESS(K17*2+2,3))),"",INDIRECT(ADDRESS(K17*2+2,3)))</f>
        <v>Трутнев Евгений</v>
      </c>
      <c r="I17" s="58"/>
      <c r="J17" s="58"/>
      <c r="K17" s="48">
        <v>3</v>
      </c>
      <c r="L17" s="51" t="s">
        <v>81</v>
      </c>
      <c r="M17" s="52" t="s">
        <v>119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Хмылев Юрий</v>
      </c>
      <c r="D20" s="58"/>
      <c r="E20" s="59"/>
      <c r="F20" s="49">
        <v>2</v>
      </c>
      <c r="G20" s="50">
        <v>13</v>
      </c>
      <c r="H20" s="60" t="str">
        <f ca="1">IF(ISBLANK(INDIRECT(ADDRESS(K20*2+2,3))),"",INDIRECT(ADDRESS(K20*2+2,3)))</f>
        <v>Трутнев Евгений</v>
      </c>
      <c r="I20" s="58"/>
      <c r="J20" s="58"/>
      <c r="K20" s="48">
        <v>3</v>
      </c>
      <c r="L20" s="51" t="s">
        <v>81</v>
      </c>
      <c r="M20" s="52" t="s">
        <v>120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Петрушко Алексей</v>
      </c>
      <c r="D21" s="58"/>
      <c r="E21" s="59"/>
      <c r="F21" s="49">
        <v>7</v>
      </c>
      <c r="G21" s="50">
        <v>13</v>
      </c>
      <c r="H21" s="60" t="str">
        <f ca="1">IF(ISBLANK(INDIRECT(ADDRESS(K21*2+2,3))),"",INDIRECT(ADDRESS(K21*2+2,3)))</f>
        <v>Денисов Евгений</v>
      </c>
      <c r="I21" s="58"/>
      <c r="J21" s="58"/>
      <c r="K21" s="48">
        <v>2</v>
      </c>
      <c r="L21" s="51" t="s">
        <v>81</v>
      </c>
      <c r="M21" s="52" t="s">
        <v>121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Денисов Евгений</v>
      </c>
      <c r="D24" s="58"/>
      <c r="E24" s="59"/>
      <c r="F24" s="49">
        <v>11</v>
      </c>
      <c r="G24" s="50">
        <v>10</v>
      </c>
      <c r="H24" s="60" t="str">
        <f ca="1">IF(ISBLANK(INDIRECT(ADDRESS(K24*2+2,3))),"",INDIRECT(ADDRESS(K24*2+2,3)))</f>
        <v>Хмылев Юрий</v>
      </c>
      <c r="I24" s="58"/>
      <c r="J24" s="58"/>
      <c r="K24" s="48">
        <v>4</v>
      </c>
      <c r="L24" s="51" t="s">
        <v>81</v>
      </c>
      <c r="M24" s="52" t="s">
        <v>122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Трутнев Евгений</v>
      </c>
      <c r="D25" s="58"/>
      <c r="E25" s="59"/>
      <c r="F25" s="49">
        <v>10</v>
      </c>
      <c r="G25" s="50">
        <v>13</v>
      </c>
      <c r="H25" s="60" t="str">
        <f ca="1">IF(ISBLANK(INDIRECT(ADDRESS(K25*2+2,3))),"",INDIRECT(ADDRESS(K25*2+2,3)))</f>
        <v>Петрушко Алексей</v>
      </c>
      <c r="I25" s="58"/>
      <c r="J25" s="58"/>
      <c r="K25" s="48">
        <v>1</v>
      </c>
      <c r="L25" s="51" t="s">
        <v>81</v>
      </c>
      <c r="M25" s="52" t="s">
        <v>123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M12" sqref="M12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117</v>
      </c>
      <c r="C1" s="78"/>
      <c r="D1" s="78"/>
      <c r="E1" s="78"/>
      <c r="F1" s="78"/>
      <c r="G1" s="78"/>
      <c r="H1" s="78"/>
      <c r="I1" s="78"/>
      <c r="J1" s="78"/>
      <c r="K1" s="78"/>
      <c r="L1" s="53">
        <v>45908</v>
      </c>
    </row>
    <row r="2" spans="1:13" ht="15.75" thickBot="1" x14ac:dyDescent="0.3"/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A4" s="11" t="s">
        <v>86</v>
      </c>
      <c r="B4" s="82">
        <v>1</v>
      </c>
      <c r="C4" s="87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Гулинин Евгений</v>
      </c>
      <c r="D4" s="88"/>
      <c r="E4" s="89"/>
      <c r="F4" s="28" t="s">
        <v>96</v>
      </c>
      <c r="G4" s="29" t="str">
        <f ca="1">INDIRECT(ADDRESS(21,6))&amp;":"&amp;INDIRECT(ADDRESS(21,7))</f>
        <v>13:5</v>
      </c>
      <c r="H4" s="29" t="str">
        <f ca="1">INDIRECT(ADDRESS(25,7))&amp;":"&amp;INDIRECT(ADDRESS(25,6))</f>
        <v>13:11</v>
      </c>
      <c r="I4" s="30" t="str">
        <f ca="1">INDIRECT(ADDRESS(16,6))&amp;":"&amp;INDIRECT(ADDRESS(16,7))</f>
        <v>11:7</v>
      </c>
      <c r="J4" s="86">
        <f ca="1">IF(COUNT(F5:I5)=0,"",COUNTIF(F5:I5,"&gt;0")+0.5*COUNTIF(F5:I5,0))</f>
        <v>3</v>
      </c>
      <c r="K4" s="31"/>
      <c r="L4" s="77">
        <v>1</v>
      </c>
    </row>
    <row r="5" spans="1:13" ht="21" x14ac:dyDescent="0.25">
      <c r="A5" s="11">
        <v>1</v>
      </c>
      <c r="B5" s="73"/>
      <c r="C5" s="74"/>
      <c r="D5" s="75"/>
      <c r="E5" s="76"/>
      <c r="F5" s="32" t="s">
        <v>96</v>
      </c>
      <c r="G5" s="33">
        <f ca="1">IF(LEN(INDIRECT(ADDRESS(ROW()-1, COLUMN())))=1,"",INDIRECT(ADDRESS(21,6))-INDIRECT(ADDRESS(21,7)))</f>
        <v>8</v>
      </c>
      <c r="H5" s="33">
        <f ca="1">IF(LEN(INDIRECT(ADDRESS(ROW()-1, COLUMN())))=1,"",INDIRECT(ADDRESS(25,7))-INDIRECT(ADDRESS(25,6)))</f>
        <v>2</v>
      </c>
      <c r="I5" s="34">
        <f ca="1">IF(LEN(INDIRECT(ADDRESS(ROW()-1, COLUMN())))=1,"",INDIRECT(ADDRESS(16,6))-INDIRECT(ADDRESS(16,7)))</f>
        <v>4</v>
      </c>
      <c r="J5" s="69"/>
      <c r="K5" s="33">
        <f ca="1">IF(COUNT(F5:I5)=0,"",SUM(F5:I5))</f>
        <v>14</v>
      </c>
      <c r="L5" s="71"/>
    </row>
    <row r="6" spans="1:13" ht="21" x14ac:dyDescent="0.25">
      <c r="A6" s="11" t="s">
        <v>90</v>
      </c>
      <c r="B6" s="61">
        <v>2</v>
      </c>
      <c r="C6" s="74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Попов Виктор</v>
      </c>
      <c r="D6" s="75"/>
      <c r="E6" s="76"/>
      <c r="F6" s="35" t="str">
        <f ca="1">INDIRECT(ADDRESS(21,7))&amp;":"&amp;INDIRECT(ADDRESS(21,6))</f>
        <v>5:13</v>
      </c>
      <c r="G6" s="36" t="s">
        <v>96</v>
      </c>
      <c r="H6" s="37" t="str">
        <f ca="1">INDIRECT(ADDRESS(17,6))&amp;":"&amp;INDIRECT(ADDRESS(17,7))</f>
        <v>13:3</v>
      </c>
      <c r="I6" s="38" t="str">
        <f ca="1">INDIRECT(ADDRESS(24,6))&amp;":"&amp;INDIRECT(ADDRESS(24,7))</f>
        <v>13:5</v>
      </c>
      <c r="J6" s="69">
        <f ca="1">IF(COUNT(F7:I7)=0,"",COUNTIF(F7:I7,"&gt;0")+0.5*COUNTIF(F7:I7,0))</f>
        <v>2</v>
      </c>
      <c r="K6" s="33"/>
      <c r="L6" s="71">
        <v>2</v>
      </c>
    </row>
    <row r="7" spans="1:13" ht="21" x14ac:dyDescent="0.25">
      <c r="A7" s="11">
        <v>2</v>
      </c>
      <c r="B7" s="73"/>
      <c r="C7" s="74"/>
      <c r="D7" s="75"/>
      <c r="E7" s="76"/>
      <c r="F7" s="39">
        <f ca="1">IF(LEN(INDIRECT(ADDRESS(ROW()-1, COLUMN())))=1,"",INDIRECT(ADDRESS(21,7))-INDIRECT(ADDRESS(21,6)))</f>
        <v>-8</v>
      </c>
      <c r="G7" s="40" t="s">
        <v>96</v>
      </c>
      <c r="H7" s="33">
        <f ca="1">IF(LEN(INDIRECT(ADDRESS(ROW()-1, COLUMN())))=1,"",INDIRECT(ADDRESS(17,6))-INDIRECT(ADDRESS(17,7)))</f>
        <v>10</v>
      </c>
      <c r="I7" s="34">
        <f ca="1">IF(LEN(INDIRECT(ADDRESS(ROW()-1, COLUMN())))=1,"",INDIRECT(ADDRESS(24,6))-INDIRECT(ADDRESS(24,7)))</f>
        <v>8</v>
      </c>
      <c r="J7" s="69"/>
      <c r="K7" s="33">
        <f ca="1">IF(COUNT(F7:I7)=0,"",SUM(F7:I7))</f>
        <v>10</v>
      </c>
      <c r="L7" s="71"/>
    </row>
    <row r="8" spans="1:13" ht="21" x14ac:dyDescent="0.25">
      <c r="A8" s="11" t="s">
        <v>87</v>
      </c>
      <c r="B8" s="61">
        <v>3</v>
      </c>
      <c r="C8" s="63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Багазеев Иван</v>
      </c>
      <c r="D8" s="64"/>
      <c r="E8" s="65"/>
      <c r="F8" s="35" t="str">
        <f ca="1">INDIRECT(ADDRESS(25,6))&amp;":"&amp;INDIRECT(ADDRESS(25,7))</f>
        <v>11:13</v>
      </c>
      <c r="G8" s="37" t="str">
        <f ca="1">INDIRECT(ADDRESS(17,7))&amp;":"&amp;INDIRECT(ADDRESS(17,6))</f>
        <v>3:13</v>
      </c>
      <c r="H8" s="36" t="s">
        <v>96</v>
      </c>
      <c r="I8" s="38" t="str">
        <f ca="1">INDIRECT(ADDRESS(20,7))&amp;":"&amp;INDIRECT(ADDRESS(20,6))</f>
        <v>4:13</v>
      </c>
      <c r="J8" s="69">
        <f ca="1">IF(COUNT(F9:I9)=0,"",COUNTIF(F9:I9,"&gt;0")+0.5*COUNTIF(F9:I9,0))</f>
        <v>0</v>
      </c>
      <c r="K8" s="33"/>
      <c r="L8" s="71">
        <v>4</v>
      </c>
    </row>
    <row r="9" spans="1:13" ht="21" x14ac:dyDescent="0.25">
      <c r="A9" s="11">
        <v>1</v>
      </c>
      <c r="B9" s="73"/>
      <c r="C9" s="63"/>
      <c r="D9" s="64"/>
      <c r="E9" s="65"/>
      <c r="F9" s="39">
        <f ca="1">IF(LEN(INDIRECT(ADDRESS(ROW()-1, COLUMN())))=1,"",INDIRECT(ADDRESS(25,6))-INDIRECT(ADDRESS(25,7)))</f>
        <v>-2</v>
      </c>
      <c r="G9" s="33">
        <f ca="1">IF(LEN(INDIRECT(ADDRESS(ROW()-1, COLUMN())))=1,"",INDIRECT(ADDRESS(17,7))-INDIRECT(ADDRESS(17,6)))</f>
        <v>-10</v>
      </c>
      <c r="H9" s="40" t="s">
        <v>96</v>
      </c>
      <c r="I9" s="34">
        <f ca="1">IF(LEN(INDIRECT(ADDRESS(ROW()-1, COLUMN())))=1,"",INDIRECT(ADDRESS(20,7))-INDIRECT(ADDRESS(20,6)))</f>
        <v>-9</v>
      </c>
      <c r="J9" s="69"/>
      <c r="K9" s="33">
        <f ca="1">IF(COUNT(F9:I9)=0,"",SUM(F9:I9))</f>
        <v>-21</v>
      </c>
      <c r="L9" s="71"/>
    </row>
    <row r="10" spans="1:13" ht="21" x14ac:dyDescent="0.25">
      <c r="A10" s="11" t="s">
        <v>91</v>
      </c>
      <c r="B10" s="61">
        <v>4</v>
      </c>
      <c r="C10" s="63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Кувакин Валерий</v>
      </c>
      <c r="D10" s="64"/>
      <c r="E10" s="65"/>
      <c r="F10" s="35" t="str">
        <f ca="1">INDIRECT(ADDRESS(16,7))&amp;":"&amp;INDIRECT(ADDRESS(16,6))</f>
        <v>7:11</v>
      </c>
      <c r="G10" s="37" t="str">
        <f ca="1">INDIRECT(ADDRESS(24,7))&amp;":"&amp;INDIRECT(ADDRESS(24,6))</f>
        <v>5:13</v>
      </c>
      <c r="H10" s="37" t="str">
        <f ca="1">INDIRECT(ADDRESS(20,6))&amp;":"&amp;INDIRECT(ADDRESS(20,7))</f>
        <v>13:4</v>
      </c>
      <c r="I10" s="41" t="s">
        <v>96</v>
      </c>
      <c r="J10" s="69">
        <f ca="1">IF(COUNT(F11:I11)=0,"",COUNTIF(F11:I11,"&gt;0")+0.5*COUNTIF(F11:I11,0))</f>
        <v>1</v>
      </c>
      <c r="K10" s="33"/>
      <c r="L10" s="71">
        <v>3</v>
      </c>
    </row>
    <row r="11" spans="1:13" ht="21.75" thickBot="1" x14ac:dyDescent="0.3">
      <c r="A11" s="11">
        <v>2</v>
      </c>
      <c r="B11" s="62"/>
      <c r="C11" s="66"/>
      <c r="D11" s="67"/>
      <c r="E11" s="68"/>
      <c r="F11" s="42">
        <f ca="1">IF(LEN(INDIRECT(ADDRESS(ROW()-1, COLUMN())))=1,"",INDIRECT(ADDRESS(16,7))-INDIRECT(ADDRESS(16,6)))</f>
        <v>-4</v>
      </c>
      <c r="G11" s="43">
        <f ca="1">IF(LEN(INDIRECT(ADDRESS(ROW()-1, COLUMN())))=1,"",INDIRECT(ADDRESS(24,7))-INDIRECT(ADDRESS(24,6)))</f>
        <v>-8</v>
      </c>
      <c r="H11" s="43">
        <f ca="1">IF(LEN(INDIRECT(ADDRESS(ROW()-1, COLUMN())))=1,"",INDIRECT(ADDRESS(20,6))-INDIRECT(ADDRESS(20,7)))</f>
        <v>9</v>
      </c>
      <c r="I11" s="44" t="s">
        <v>96</v>
      </c>
      <c r="J11" s="70"/>
      <c r="K11" s="43">
        <f ca="1">IF(COUNT(F11:I11)=0,"",SUM(F11:I11))</f>
        <v>-3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Гулинин Евгений</v>
      </c>
      <c r="D16" s="58"/>
      <c r="E16" s="59"/>
      <c r="F16" s="49">
        <v>11</v>
      </c>
      <c r="G16" s="50">
        <v>7</v>
      </c>
      <c r="H16" s="60" t="str">
        <f ca="1">IF(ISBLANK(INDIRECT(ADDRESS(K16*2+2,3))),"",INDIRECT(ADDRESS(K16*2+2,3)))</f>
        <v>Кувакин Валерий</v>
      </c>
      <c r="I16" s="58"/>
      <c r="J16" s="58"/>
      <c r="K16" s="48">
        <v>4</v>
      </c>
      <c r="L16" s="51" t="s">
        <v>81</v>
      </c>
      <c r="M16" s="52" t="s">
        <v>122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Попов Виктор</v>
      </c>
      <c r="D17" s="58"/>
      <c r="E17" s="59"/>
      <c r="F17" s="49">
        <v>13</v>
      </c>
      <c r="G17" s="50">
        <v>3</v>
      </c>
      <c r="H17" s="60" t="str">
        <f ca="1">IF(ISBLANK(INDIRECT(ADDRESS(K17*2+2,3))),"",INDIRECT(ADDRESS(K17*2+2,3)))</f>
        <v>Багазеев Иван</v>
      </c>
      <c r="I17" s="58"/>
      <c r="J17" s="58"/>
      <c r="K17" s="48">
        <v>3</v>
      </c>
      <c r="L17" s="51" t="s">
        <v>81</v>
      </c>
      <c r="M17" s="52" t="s">
        <v>123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Кувакин Валерий</v>
      </c>
      <c r="D20" s="58"/>
      <c r="E20" s="59"/>
      <c r="F20" s="49">
        <v>13</v>
      </c>
      <c r="G20" s="50">
        <v>4</v>
      </c>
      <c r="H20" s="60" t="str">
        <f ca="1">IF(ISBLANK(INDIRECT(ADDRESS(K20*2+2,3))),"",INDIRECT(ADDRESS(K20*2+2,3)))</f>
        <v>Багазеев Иван</v>
      </c>
      <c r="I20" s="58"/>
      <c r="J20" s="58"/>
      <c r="K20" s="48">
        <v>3</v>
      </c>
      <c r="L20" s="51" t="s">
        <v>81</v>
      </c>
      <c r="M20" s="52" t="s">
        <v>124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Гулинин Евгений</v>
      </c>
      <c r="D21" s="58"/>
      <c r="E21" s="59"/>
      <c r="F21" s="49">
        <v>13</v>
      </c>
      <c r="G21" s="50">
        <v>5</v>
      </c>
      <c r="H21" s="60" t="str">
        <f ca="1">IF(ISBLANK(INDIRECT(ADDRESS(K21*2+2,3))),"",INDIRECT(ADDRESS(K21*2+2,3)))</f>
        <v>Попов Виктор</v>
      </c>
      <c r="I21" s="58"/>
      <c r="J21" s="58"/>
      <c r="K21" s="48">
        <v>2</v>
      </c>
      <c r="L21" s="51" t="s">
        <v>81</v>
      </c>
      <c r="M21" s="52" t="s">
        <v>125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Попов Виктор</v>
      </c>
      <c r="D24" s="58"/>
      <c r="E24" s="59"/>
      <c r="F24" s="49">
        <v>13</v>
      </c>
      <c r="G24" s="50">
        <v>5</v>
      </c>
      <c r="H24" s="60" t="str">
        <f ca="1">IF(ISBLANK(INDIRECT(ADDRESS(K24*2+2,3))),"",INDIRECT(ADDRESS(K24*2+2,3)))</f>
        <v>Кувакин Валерий</v>
      </c>
      <c r="I24" s="58"/>
      <c r="J24" s="58"/>
      <c r="K24" s="48">
        <v>4</v>
      </c>
      <c r="L24" s="51" t="s">
        <v>81</v>
      </c>
      <c r="M24" s="52" t="s">
        <v>118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Багазеев Иван</v>
      </c>
      <c r="D25" s="58"/>
      <c r="E25" s="59"/>
      <c r="F25" s="49">
        <v>11</v>
      </c>
      <c r="G25" s="50">
        <v>13</v>
      </c>
      <c r="H25" s="60" t="str">
        <f ca="1">IF(ISBLANK(INDIRECT(ADDRESS(K25*2+2,3))),"",INDIRECT(ADDRESS(K25*2+2,3)))</f>
        <v>Гулинин Евгений</v>
      </c>
      <c r="I25" s="58"/>
      <c r="J25" s="58"/>
      <c r="K25" s="48">
        <v>1</v>
      </c>
      <c r="L25" s="51" t="s">
        <v>81</v>
      </c>
      <c r="M25" s="52" t="s">
        <v>119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N12" sqref="N12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116</v>
      </c>
      <c r="C1" s="78"/>
      <c r="D1" s="78"/>
      <c r="E1" s="78"/>
      <c r="F1" s="78"/>
      <c r="G1" s="78"/>
      <c r="H1" s="78"/>
      <c r="I1" s="78"/>
      <c r="J1" s="78"/>
      <c r="K1" s="78"/>
      <c r="L1" s="53">
        <v>45908</v>
      </c>
    </row>
    <row r="2" spans="1:13" ht="15.75" thickBot="1" x14ac:dyDescent="0.3"/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A4" s="11" t="s">
        <v>84</v>
      </c>
      <c r="B4" s="82">
        <v>1</v>
      </c>
      <c r="C4" s="83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Гришков Сергей</v>
      </c>
      <c r="D4" s="84"/>
      <c r="E4" s="85"/>
      <c r="F4" s="28" t="s">
        <v>96</v>
      </c>
      <c r="G4" s="29" t="str">
        <f ca="1">INDIRECT(ADDRESS(21,6))&amp;":"&amp;INDIRECT(ADDRESS(21,7))</f>
        <v>8:13</v>
      </c>
      <c r="H4" s="29" t="str">
        <f ca="1">INDIRECT(ADDRESS(25,7))&amp;":"&amp;INDIRECT(ADDRESS(25,6))</f>
        <v>13:9</v>
      </c>
      <c r="I4" s="30" t="str">
        <f ca="1">INDIRECT(ADDRESS(16,6))&amp;":"&amp;INDIRECT(ADDRESS(16,7))</f>
        <v>2:13</v>
      </c>
      <c r="J4" s="86">
        <f ca="1">IF(COUNT(F5:I5)=0,"",COUNTIF(F5:I5,"&gt;0")+0.5*COUNTIF(F5:I5,0))</f>
        <v>1</v>
      </c>
      <c r="K4" s="31"/>
      <c r="L4" s="77">
        <v>4</v>
      </c>
    </row>
    <row r="5" spans="1:13" ht="21" x14ac:dyDescent="0.25">
      <c r="A5" s="11">
        <v>2</v>
      </c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-5</v>
      </c>
      <c r="H5" s="33">
        <f ca="1">IF(LEN(INDIRECT(ADDRESS(ROW()-1, COLUMN())))=1,"",INDIRECT(ADDRESS(25,7))-INDIRECT(ADDRESS(25,6)))</f>
        <v>4</v>
      </c>
      <c r="I5" s="34">
        <f ca="1">IF(LEN(INDIRECT(ADDRESS(ROW()-1, COLUMN())))=1,"",INDIRECT(ADDRESS(16,6))-INDIRECT(ADDRESS(16,7)))</f>
        <v>-11</v>
      </c>
      <c r="J5" s="69"/>
      <c r="K5" s="33">
        <f ca="1">IF(COUNT(F5:I5)=0,"",SUM(F5:I5))</f>
        <v>-12</v>
      </c>
      <c r="L5" s="71"/>
    </row>
    <row r="6" spans="1:13" ht="21" x14ac:dyDescent="0.25">
      <c r="A6" s="11" t="s">
        <v>88</v>
      </c>
      <c r="B6" s="61">
        <v>2</v>
      </c>
      <c r="C6" s="63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Шундрин Михаил</v>
      </c>
      <c r="D6" s="64"/>
      <c r="E6" s="65"/>
      <c r="F6" s="35" t="str">
        <f ca="1">INDIRECT(ADDRESS(21,7))&amp;":"&amp;INDIRECT(ADDRESS(21,6))</f>
        <v>13:8</v>
      </c>
      <c r="G6" s="36" t="s">
        <v>96</v>
      </c>
      <c r="H6" s="37" t="str">
        <f ca="1">INDIRECT(ADDRESS(17,6))&amp;":"&amp;INDIRECT(ADDRESS(17,7))</f>
        <v>6:13</v>
      </c>
      <c r="I6" s="38" t="str">
        <f ca="1">INDIRECT(ADDRESS(24,6))&amp;":"&amp;INDIRECT(ADDRESS(24,7))</f>
        <v>4:13</v>
      </c>
      <c r="J6" s="69">
        <f ca="1">IF(COUNT(F7:I7)=0,"",COUNTIF(F7:I7,"&gt;0")+0.5*COUNTIF(F7:I7,0))</f>
        <v>1</v>
      </c>
      <c r="K6" s="33"/>
      <c r="L6" s="71">
        <v>3</v>
      </c>
    </row>
    <row r="7" spans="1:13" ht="21" x14ac:dyDescent="0.25">
      <c r="A7" s="11">
        <v>1</v>
      </c>
      <c r="B7" s="73"/>
      <c r="C7" s="63"/>
      <c r="D7" s="64"/>
      <c r="E7" s="65"/>
      <c r="F7" s="39">
        <f ca="1">IF(LEN(INDIRECT(ADDRESS(ROW()-1, COLUMN())))=1,"",INDIRECT(ADDRESS(21,7))-INDIRECT(ADDRESS(21,6)))</f>
        <v>5</v>
      </c>
      <c r="G7" s="40" t="s">
        <v>96</v>
      </c>
      <c r="H7" s="33">
        <f ca="1">IF(LEN(INDIRECT(ADDRESS(ROW()-1, COLUMN())))=1,"",INDIRECT(ADDRESS(17,6))-INDIRECT(ADDRESS(17,7)))</f>
        <v>-7</v>
      </c>
      <c r="I7" s="34">
        <f ca="1">IF(LEN(INDIRECT(ADDRESS(ROW()-1, COLUMN())))=1,"",INDIRECT(ADDRESS(24,6))-INDIRECT(ADDRESS(24,7)))</f>
        <v>-9</v>
      </c>
      <c r="J7" s="69"/>
      <c r="K7" s="33">
        <f ca="1">IF(COUNT(F7:I7)=0,"",SUM(F7:I7))</f>
        <v>-11</v>
      </c>
      <c r="L7" s="71"/>
    </row>
    <row r="8" spans="1:13" ht="21" x14ac:dyDescent="0.25">
      <c r="A8" s="11" t="s">
        <v>85</v>
      </c>
      <c r="B8" s="61">
        <v>3</v>
      </c>
      <c r="C8" s="74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Воронов Олег</v>
      </c>
      <c r="D8" s="75"/>
      <c r="E8" s="76"/>
      <c r="F8" s="35" t="str">
        <f ca="1">INDIRECT(ADDRESS(25,6))&amp;":"&amp;INDIRECT(ADDRESS(25,7))</f>
        <v>9:13</v>
      </c>
      <c r="G8" s="37" t="str">
        <f ca="1">INDIRECT(ADDRESS(17,7))&amp;":"&amp;INDIRECT(ADDRESS(17,6))</f>
        <v>13:6</v>
      </c>
      <c r="H8" s="36" t="s">
        <v>96</v>
      </c>
      <c r="I8" s="38" t="str">
        <f ca="1">INDIRECT(ADDRESS(20,7))&amp;":"&amp;INDIRECT(ADDRESS(20,6))</f>
        <v>13:6</v>
      </c>
      <c r="J8" s="69">
        <f ca="1">IF(COUNT(F9:I9)=0,"",COUNTIF(F9:I9,"&gt;0")+0.5*COUNTIF(F9:I9,0))</f>
        <v>2</v>
      </c>
      <c r="K8" s="33"/>
      <c r="L8" s="71">
        <v>1</v>
      </c>
    </row>
    <row r="9" spans="1:13" ht="21" x14ac:dyDescent="0.25">
      <c r="A9" s="11">
        <v>2</v>
      </c>
      <c r="B9" s="73"/>
      <c r="C9" s="74"/>
      <c r="D9" s="75"/>
      <c r="E9" s="76"/>
      <c r="F9" s="39">
        <f ca="1">IF(LEN(INDIRECT(ADDRESS(ROW()-1, COLUMN())))=1,"",INDIRECT(ADDRESS(25,6))-INDIRECT(ADDRESS(25,7)))</f>
        <v>-4</v>
      </c>
      <c r="G9" s="33">
        <f ca="1">IF(LEN(INDIRECT(ADDRESS(ROW()-1, COLUMN())))=1,"",INDIRECT(ADDRESS(17,7))-INDIRECT(ADDRESS(17,6)))</f>
        <v>7</v>
      </c>
      <c r="H9" s="40" t="s">
        <v>96</v>
      </c>
      <c r="I9" s="34">
        <f ca="1">IF(LEN(INDIRECT(ADDRESS(ROW()-1, COLUMN())))=1,"",INDIRECT(ADDRESS(20,7))-INDIRECT(ADDRESS(20,6)))</f>
        <v>7</v>
      </c>
      <c r="J9" s="69"/>
      <c r="K9" s="33">
        <f ca="1">IF(COUNT(F9:I9)=0,"",SUM(F9:I9))</f>
        <v>10</v>
      </c>
      <c r="L9" s="71"/>
    </row>
    <row r="10" spans="1:13" ht="21" x14ac:dyDescent="0.25">
      <c r="A10" s="11" t="s">
        <v>89</v>
      </c>
      <c r="B10" s="61">
        <v>4</v>
      </c>
      <c r="C10" s="74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Лямунов Никита</v>
      </c>
      <c r="D10" s="75"/>
      <c r="E10" s="76"/>
      <c r="F10" s="35" t="str">
        <f ca="1">INDIRECT(ADDRESS(16,7))&amp;":"&amp;INDIRECT(ADDRESS(16,6))</f>
        <v>13:2</v>
      </c>
      <c r="G10" s="37" t="str">
        <f ca="1">INDIRECT(ADDRESS(24,7))&amp;":"&amp;INDIRECT(ADDRESS(24,6))</f>
        <v>13:4</v>
      </c>
      <c r="H10" s="37" t="str">
        <f ca="1">INDIRECT(ADDRESS(20,6))&amp;":"&amp;INDIRECT(ADDRESS(20,7))</f>
        <v>6:13</v>
      </c>
      <c r="I10" s="41" t="s">
        <v>96</v>
      </c>
      <c r="J10" s="69">
        <f ca="1">IF(COUNT(F11:I11)=0,"",COUNTIF(F11:I11,"&gt;0")+0.5*COUNTIF(F11:I11,0))</f>
        <v>2</v>
      </c>
      <c r="K10" s="33"/>
      <c r="L10" s="71">
        <v>2</v>
      </c>
    </row>
    <row r="11" spans="1:13" ht="21.75" thickBot="1" x14ac:dyDescent="0.3">
      <c r="A11" s="11">
        <v>1</v>
      </c>
      <c r="B11" s="62"/>
      <c r="C11" s="90"/>
      <c r="D11" s="91"/>
      <c r="E11" s="92"/>
      <c r="F11" s="42">
        <f ca="1">IF(LEN(INDIRECT(ADDRESS(ROW()-1, COLUMN())))=1,"",INDIRECT(ADDRESS(16,7))-INDIRECT(ADDRESS(16,6)))</f>
        <v>11</v>
      </c>
      <c r="G11" s="43">
        <f ca="1">IF(LEN(INDIRECT(ADDRESS(ROW()-1, COLUMN())))=1,"",INDIRECT(ADDRESS(24,7))-INDIRECT(ADDRESS(24,6)))</f>
        <v>9</v>
      </c>
      <c r="H11" s="43">
        <f ca="1">IF(LEN(INDIRECT(ADDRESS(ROW()-1, COLUMN())))=1,"",INDIRECT(ADDRESS(20,6))-INDIRECT(ADDRESS(20,7)))</f>
        <v>-7</v>
      </c>
      <c r="I11" s="44" t="s">
        <v>96</v>
      </c>
      <c r="J11" s="70"/>
      <c r="K11" s="43">
        <f ca="1">IF(COUNT(F11:I11)=0,"",SUM(F11:I11))</f>
        <v>13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Гришков Сергей</v>
      </c>
      <c r="D16" s="58"/>
      <c r="E16" s="59"/>
      <c r="F16" s="49">
        <v>2</v>
      </c>
      <c r="G16" s="50">
        <v>13</v>
      </c>
      <c r="H16" s="60" t="str">
        <f ca="1">IF(ISBLANK(INDIRECT(ADDRESS(K16*2+2,3))),"",INDIRECT(ADDRESS(K16*2+2,3)))</f>
        <v>Лямунов Никита</v>
      </c>
      <c r="I16" s="58"/>
      <c r="J16" s="58"/>
      <c r="K16" s="48">
        <v>4</v>
      </c>
      <c r="L16" s="51" t="s">
        <v>81</v>
      </c>
      <c r="M16" s="52" t="s">
        <v>120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Шундрин Михаил</v>
      </c>
      <c r="D17" s="58"/>
      <c r="E17" s="59"/>
      <c r="F17" s="49">
        <v>6</v>
      </c>
      <c r="G17" s="50">
        <v>13</v>
      </c>
      <c r="H17" s="60" t="str">
        <f ca="1">IF(ISBLANK(INDIRECT(ADDRESS(K17*2+2,3))),"",INDIRECT(ADDRESS(K17*2+2,3)))</f>
        <v>Воронов Олег</v>
      </c>
      <c r="I17" s="58"/>
      <c r="J17" s="58"/>
      <c r="K17" s="48">
        <v>3</v>
      </c>
      <c r="L17" s="51" t="s">
        <v>81</v>
      </c>
      <c r="M17" s="52" t="s">
        <v>121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Лямунов Никита</v>
      </c>
      <c r="D20" s="58"/>
      <c r="E20" s="59"/>
      <c r="F20" s="49">
        <v>6</v>
      </c>
      <c r="G20" s="50">
        <v>13</v>
      </c>
      <c r="H20" s="60" t="str">
        <f ca="1">IF(ISBLANK(INDIRECT(ADDRESS(K20*2+2,3))),"",INDIRECT(ADDRESS(K20*2+2,3)))</f>
        <v>Воронов Олег</v>
      </c>
      <c r="I20" s="58"/>
      <c r="J20" s="58"/>
      <c r="K20" s="48">
        <v>3</v>
      </c>
      <c r="L20" s="51" t="s">
        <v>81</v>
      </c>
      <c r="M20" s="52" t="s">
        <v>118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Гришков Сергей</v>
      </c>
      <c r="D21" s="58"/>
      <c r="E21" s="59"/>
      <c r="F21" s="49">
        <v>8</v>
      </c>
      <c r="G21" s="50">
        <v>13</v>
      </c>
      <c r="H21" s="60" t="str">
        <f ca="1">IF(ISBLANK(INDIRECT(ADDRESS(K21*2+2,3))),"",INDIRECT(ADDRESS(K21*2+2,3)))</f>
        <v>Шундрин Михаил</v>
      </c>
      <c r="I21" s="58"/>
      <c r="J21" s="58"/>
      <c r="K21" s="48">
        <v>2</v>
      </c>
      <c r="L21" s="51" t="s">
        <v>81</v>
      </c>
      <c r="M21" s="52" t="s">
        <v>119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Шундрин Михаил</v>
      </c>
      <c r="D24" s="58"/>
      <c r="E24" s="59"/>
      <c r="F24" s="49">
        <v>4</v>
      </c>
      <c r="G24" s="50">
        <v>13</v>
      </c>
      <c r="H24" s="60" t="str">
        <f ca="1">IF(ISBLANK(INDIRECT(ADDRESS(K24*2+2,3))),"",INDIRECT(ADDRESS(K24*2+2,3)))</f>
        <v>Лямунов Никита</v>
      </c>
      <c r="I24" s="58"/>
      <c r="J24" s="58"/>
      <c r="K24" s="48">
        <v>4</v>
      </c>
      <c r="L24" s="51" t="s">
        <v>81</v>
      </c>
      <c r="M24" s="52" t="s">
        <v>124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Воронов Олег</v>
      </c>
      <c r="D25" s="58"/>
      <c r="E25" s="59"/>
      <c r="F25" s="49">
        <v>9</v>
      </c>
      <c r="G25" s="50">
        <v>13</v>
      </c>
      <c r="H25" s="60" t="str">
        <f ca="1">IF(ISBLANK(INDIRECT(ADDRESS(K25*2+2,3))),"",INDIRECT(ADDRESS(K25*2+2,3)))</f>
        <v>Гришков Сергей</v>
      </c>
      <c r="I25" s="58"/>
      <c r="J25" s="58"/>
      <c r="K25" s="48">
        <v>1</v>
      </c>
      <c r="L25" s="51" t="s">
        <v>81</v>
      </c>
      <c r="M25" s="52" t="s">
        <v>125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P21" sqref="P21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115</v>
      </c>
      <c r="C1" s="78"/>
      <c r="D1" s="78"/>
      <c r="E1" s="78"/>
      <c r="F1" s="78"/>
      <c r="G1" s="78"/>
      <c r="H1" s="78"/>
      <c r="I1" s="78"/>
      <c r="J1" s="78"/>
      <c r="K1" s="78"/>
      <c r="L1" s="53">
        <v>45908</v>
      </c>
    </row>
    <row r="2" spans="1:13" ht="15.75" thickBot="1" x14ac:dyDescent="0.3"/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A4" s="11" t="s">
        <v>86</v>
      </c>
      <c r="B4" s="82">
        <v>1</v>
      </c>
      <c r="C4" s="83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Царегородцев Александр</v>
      </c>
      <c r="D4" s="84"/>
      <c r="E4" s="85"/>
      <c r="F4" s="28" t="s">
        <v>96</v>
      </c>
      <c r="G4" s="29" t="str">
        <f ca="1">INDIRECT(ADDRESS(21,6))&amp;":"&amp;INDIRECT(ADDRESS(21,7))</f>
        <v>3:13</v>
      </c>
      <c r="H4" s="29" t="str">
        <f ca="1">INDIRECT(ADDRESS(25,7))&amp;":"&amp;INDIRECT(ADDRESS(25,6))</f>
        <v>4:13</v>
      </c>
      <c r="I4" s="30" t="str">
        <f ca="1">INDIRECT(ADDRESS(16,6))&amp;":"&amp;INDIRECT(ADDRESS(16,7))</f>
        <v>7:13</v>
      </c>
      <c r="J4" s="86">
        <f ca="1">IF(COUNT(F5:I5)=0,"",COUNTIF(F5:I5,"&gt;0")+0.5*COUNTIF(F5:I5,0))</f>
        <v>0</v>
      </c>
      <c r="K4" s="31"/>
      <c r="L4" s="77">
        <v>4</v>
      </c>
    </row>
    <row r="5" spans="1:13" ht="21" x14ac:dyDescent="0.25">
      <c r="A5" s="11">
        <v>2</v>
      </c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-10</v>
      </c>
      <c r="H5" s="33">
        <f ca="1">IF(LEN(INDIRECT(ADDRESS(ROW()-1, COLUMN())))=1,"",INDIRECT(ADDRESS(25,7))-INDIRECT(ADDRESS(25,6)))</f>
        <v>-9</v>
      </c>
      <c r="I5" s="34">
        <f ca="1">IF(LEN(INDIRECT(ADDRESS(ROW()-1, COLUMN())))=1,"",INDIRECT(ADDRESS(16,6))-INDIRECT(ADDRESS(16,7)))</f>
        <v>-6</v>
      </c>
      <c r="J5" s="69"/>
      <c r="K5" s="33">
        <f ca="1">IF(COUNT(F5:I5)=0,"",SUM(F5:I5))</f>
        <v>-25</v>
      </c>
      <c r="L5" s="71"/>
    </row>
    <row r="6" spans="1:13" ht="21" x14ac:dyDescent="0.25">
      <c r="A6" s="11" t="s">
        <v>90</v>
      </c>
      <c r="B6" s="61">
        <v>2</v>
      </c>
      <c r="C6" s="63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Вахрушев Владимир</v>
      </c>
      <c r="D6" s="64"/>
      <c r="E6" s="65"/>
      <c r="F6" s="35" t="str">
        <f ca="1">INDIRECT(ADDRESS(21,7))&amp;":"&amp;INDIRECT(ADDRESS(21,6))</f>
        <v>13:3</v>
      </c>
      <c r="G6" s="36" t="s">
        <v>96</v>
      </c>
      <c r="H6" s="37" t="str">
        <f ca="1">INDIRECT(ADDRESS(17,6))&amp;":"&amp;INDIRECT(ADDRESS(17,7))</f>
        <v>13:10</v>
      </c>
      <c r="I6" s="38" t="str">
        <f ca="1">INDIRECT(ADDRESS(24,6))&amp;":"&amp;INDIRECT(ADDRESS(24,7))</f>
        <v>7:13</v>
      </c>
      <c r="J6" s="69">
        <f ca="1">IF(COUNT(F7:I7)=0,"",COUNTIF(F7:I7,"&gt;0")+0.5*COUNTIF(F7:I7,0))</f>
        <v>2</v>
      </c>
      <c r="K6" s="33">
        <v>-3</v>
      </c>
      <c r="L6" s="71">
        <v>3</v>
      </c>
    </row>
    <row r="7" spans="1:13" ht="21" x14ac:dyDescent="0.25">
      <c r="A7" s="11">
        <v>1</v>
      </c>
      <c r="B7" s="73"/>
      <c r="C7" s="63"/>
      <c r="D7" s="64"/>
      <c r="E7" s="65"/>
      <c r="F7" s="39">
        <f ca="1">IF(LEN(INDIRECT(ADDRESS(ROW()-1, COLUMN())))=1,"",INDIRECT(ADDRESS(21,7))-INDIRECT(ADDRESS(21,6)))</f>
        <v>10</v>
      </c>
      <c r="G7" s="40" t="s">
        <v>96</v>
      </c>
      <c r="H7" s="33">
        <f ca="1">IF(LEN(INDIRECT(ADDRESS(ROW()-1, COLUMN())))=1,"",INDIRECT(ADDRESS(17,6))-INDIRECT(ADDRESS(17,7)))</f>
        <v>3</v>
      </c>
      <c r="I7" s="34">
        <f ca="1">IF(LEN(INDIRECT(ADDRESS(ROW()-1, COLUMN())))=1,"",INDIRECT(ADDRESS(24,6))-INDIRECT(ADDRESS(24,7)))</f>
        <v>-6</v>
      </c>
      <c r="J7" s="69"/>
      <c r="K7" s="33">
        <f ca="1">IF(COUNT(F7:I7)=0,"",SUM(F7:I7))</f>
        <v>7</v>
      </c>
      <c r="L7" s="71"/>
    </row>
    <row r="8" spans="1:13" ht="21" x14ac:dyDescent="0.25">
      <c r="A8" s="11" t="s">
        <v>87</v>
      </c>
      <c r="B8" s="61">
        <v>3</v>
      </c>
      <c r="C8" s="74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Африканов Андрей</v>
      </c>
      <c r="D8" s="75"/>
      <c r="E8" s="76"/>
      <c r="F8" s="35" t="str">
        <f ca="1">INDIRECT(ADDRESS(25,6))&amp;":"&amp;INDIRECT(ADDRESS(25,7))</f>
        <v>13:4</v>
      </c>
      <c r="G8" s="37" t="str">
        <f ca="1">INDIRECT(ADDRESS(17,7))&amp;":"&amp;INDIRECT(ADDRESS(17,6))</f>
        <v>10:13</v>
      </c>
      <c r="H8" s="36" t="s">
        <v>96</v>
      </c>
      <c r="I8" s="38" t="str">
        <f ca="1">INDIRECT(ADDRESS(20,7))&amp;":"&amp;INDIRECT(ADDRESS(20,6))</f>
        <v>13:4</v>
      </c>
      <c r="J8" s="69">
        <f ca="1">IF(COUNT(F9:I9)=0,"",COUNTIF(F9:I9,"&gt;0")+0.5*COUNTIF(F9:I9,0))</f>
        <v>2</v>
      </c>
      <c r="K8" s="33">
        <v>6</v>
      </c>
      <c r="L8" s="71">
        <v>1</v>
      </c>
    </row>
    <row r="9" spans="1:13" ht="21" x14ac:dyDescent="0.25">
      <c r="A9" s="11">
        <v>2</v>
      </c>
      <c r="B9" s="73"/>
      <c r="C9" s="74"/>
      <c r="D9" s="75"/>
      <c r="E9" s="76"/>
      <c r="F9" s="39">
        <f ca="1">IF(LEN(INDIRECT(ADDRESS(ROW()-1, COLUMN())))=1,"",INDIRECT(ADDRESS(25,6))-INDIRECT(ADDRESS(25,7)))</f>
        <v>9</v>
      </c>
      <c r="G9" s="33">
        <f ca="1">IF(LEN(INDIRECT(ADDRESS(ROW()-1, COLUMN())))=1,"",INDIRECT(ADDRESS(17,7))-INDIRECT(ADDRESS(17,6)))</f>
        <v>-3</v>
      </c>
      <c r="H9" s="40" t="s">
        <v>96</v>
      </c>
      <c r="I9" s="34">
        <f ca="1">IF(LEN(INDIRECT(ADDRESS(ROW()-1, COLUMN())))=1,"",INDIRECT(ADDRESS(20,7))-INDIRECT(ADDRESS(20,6)))</f>
        <v>9</v>
      </c>
      <c r="J9" s="69"/>
      <c r="K9" s="33">
        <f ca="1">IF(COUNT(F9:I9)=0,"",SUM(F9:I9))</f>
        <v>15</v>
      </c>
      <c r="L9" s="71"/>
    </row>
    <row r="10" spans="1:13" ht="21" x14ac:dyDescent="0.25">
      <c r="A10" s="11" t="s">
        <v>91</v>
      </c>
      <c r="B10" s="61">
        <v>4</v>
      </c>
      <c r="C10" s="74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Догадин Евгений</v>
      </c>
      <c r="D10" s="75"/>
      <c r="E10" s="76"/>
      <c r="F10" s="35" t="str">
        <f ca="1">INDIRECT(ADDRESS(16,7))&amp;":"&amp;INDIRECT(ADDRESS(16,6))</f>
        <v>13:7</v>
      </c>
      <c r="G10" s="37" t="str">
        <f ca="1">INDIRECT(ADDRESS(24,7))&amp;":"&amp;INDIRECT(ADDRESS(24,6))</f>
        <v>13:7</v>
      </c>
      <c r="H10" s="37" t="str">
        <f ca="1">INDIRECT(ADDRESS(20,6))&amp;":"&amp;INDIRECT(ADDRESS(20,7))</f>
        <v>4:13</v>
      </c>
      <c r="I10" s="41" t="s">
        <v>96</v>
      </c>
      <c r="J10" s="69">
        <f ca="1">IF(COUNT(F11:I11)=0,"",COUNTIF(F11:I11,"&gt;0")+0.5*COUNTIF(F11:I11,0))</f>
        <v>2</v>
      </c>
      <c r="K10" s="33">
        <v>-3</v>
      </c>
      <c r="L10" s="71">
        <v>2</v>
      </c>
    </row>
    <row r="11" spans="1:13" ht="21.75" thickBot="1" x14ac:dyDescent="0.3">
      <c r="A11" s="11">
        <v>1</v>
      </c>
      <c r="B11" s="62"/>
      <c r="C11" s="90"/>
      <c r="D11" s="91"/>
      <c r="E11" s="92"/>
      <c r="F11" s="42">
        <f ca="1">IF(LEN(INDIRECT(ADDRESS(ROW()-1, COLUMN())))=1,"",INDIRECT(ADDRESS(16,7))-INDIRECT(ADDRESS(16,6)))</f>
        <v>6</v>
      </c>
      <c r="G11" s="43">
        <f ca="1">IF(LEN(INDIRECT(ADDRESS(ROW()-1, COLUMN())))=1,"",INDIRECT(ADDRESS(24,7))-INDIRECT(ADDRESS(24,6)))</f>
        <v>6</v>
      </c>
      <c r="H11" s="43">
        <f ca="1">IF(LEN(INDIRECT(ADDRESS(ROW()-1, COLUMN())))=1,"",INDIRECT(ADDRESS(20,6))-INDIRECT(ADDRESS(20,7)))</f>
        <v>-9</v>
      </c>
      <c r="I11" s="44" t="s">
        <v>96</v>
      </c>
      <c r="J11" s="70"/>
      <c r="K11" s="43">
        <f ca="1">IF(COUNT(F11:I11)=0,"",SUM(F11:I11))</f>
        <v>3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Царегородцев Александр</v>
      </c>
      <c r="D16" s="58"/>
      <c r="E16" s="59"/>
      <c r="F16" s="49">
        <v>7</v>
      </c>
      <c r="G16" s="50">
        <v>13</v>
      </c>
      <c r="H16" s="60" t="str">
        <f ca="1">IF(ISBLANK(INDIRECT(ADDRESS(K16*2+2,3))),"",INDIRECT(ADDRESS(K16*2+2,3)))</f>
        <v>Догадин Евгений</v>
      </c>
      <c r="I16" s="58"/>
      <c r="J16" s="58"/>
      <c r="K16" s="48">
        <v>4</v>
      </c>
      <c r="L16" s="51" t="s">
        <v>81</v>
      </c>
      <c r="M16" s="52" t="s">
        <v>124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Вахрушев Владимир</v>
      </c>
      <c r="D17" s="58"/>
      <c r="E17" s="59"/>
      <c r="F17" s="49">
        <v>13</v>
      </c>
      <c r="G17" s="50">
        <v>10</v>
      </c>
      <c r="H17" s="60" t="str">
        <f ca="1">IF(ISBLANK(INDIRECT(ADDRESS(K17*2+2,3))),"",INDIRECT(ADDRESS(K17*2+2,3)))</f>
        <v>Африканов Андрей</v>
      </c>
      <c r="I17" s="58"/>
      <c r="J17" s="58"/>
      <c r="K17" s="48">
        <v>3</v>
      </c>
      <c r="L17" s="51" t="s">
        <v>81</v>
      </c>
      <c r="M17" s="52" t="s">
        <v>125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Догадин Евгений</v>
      </c>
      <c r="D20" s="58"/>
      <c r="E20" s="59"/>
      <c r="F20" s="49">
        <v>4</v>
      </c>
      <c r="G20" s="50">
        <v>13</v>
      </c>
      <c r="H20" s="60" t="str">
        <f ca="1">IF(ISBLANK(INDIRECT(ADDRESS(K20*2+2,3))),"",INDIRECT(ADDRESS(K20*2+2,3)))</f>
        <v>Африканов Андрей</v>
      </c>
      <c r="I20" s="58"/>
      <c r="J20" s="58"/>
      <c r="K20" s="48">
        <v>3</v>
      </c>
      <c r="L20" s="51" t="s">
        <v>81</v>
      </c>
      <c r="M20" s="52" t="s">
        <v>122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Царегородцев Александр</v>
      </c>
      <c r="D21" s="58"/>
      <c r="E21" s="59"/>
      <c r="F21" s="49">
        <v>3</v>
      </c>
      <c r="G21" s="50">
        <v>13</v>
      </c>
      <c r="H21" s="60" t="str">
        <f ca="1">IF(ISBLANK(INDIRECT(ADDRESS(K21*2+2,3))),"",INDIRECT(ADDRESS(K21*2+2,3)))</f>
        <v>Вахрушев Владимир</v>
      </c>
      <c r="I21" s="58"/>
      <c r="J21" s="58"/>
      <c r="K21" s="48">
        <v>2</v>
      </c>
      <c r="L21" s="51" t="s">
        <v>81</v>
      </c>
      <c r="M21" s="52" t="s">
        <v>123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Вахрушев Владимир</v>
      </c>
      <c r="D24" s="58"/>
      <c r="E24" s="59"/>
      <c r="F24" s="49">
        <v>7</v>
      </c>
      <c r="G24" s="50">
        <v>13</v>
      </c>
      <c r="H24" s="60" t="str">
        <f ca="1">IF(ISBLANK(INDIRECT(ADDRESS(K24*2+2,3))),"",INDIRECT(ADDRESS(K24*2+2,3)))</f>
        <v>Догадин Евгений</v>
      </c>
      <c r="I24" s="58"/>
      <c r="J24" s="58"/>
      <c r="K24" s="48">
        <v>4</v>
      </c>
      <c r="L24" s="51" t="s">
        <v>81</v>
      </c>
      <c r="M24" s="52" t="s">
        <v>120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Африканов Андрей</v>
      </c>
      <c r="D25" s="58"/>
      <c r="E25" s="59"/>
      <c r="F25" s="49">
        <v>13</v>
      </c>
      <c r="G25" s="50">
        <v>4</v>
      </c>
      <c r="H25" s="60" t="str">
        <f ca="1">IF(ISBLANK(INDIRECT(ADDRESS(K25*2+2,3))),"",INDIRECT(ADDRESS(K25*2+2,3)))</f>
        <v>Царегородцев Александр</v>
      </c>
      <c r="I25" s="58"/>
      <c r="J25" s="58"/>
      <c r="K25" s="48">
        <v>1</v>
      </c>
      <c r="L25" s="51" t="s">
        <v>81</v>
      </c>
      <c r="M25" s="52" t="s">
        <v>121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>
      <selection activeCell="G43" sqref="G43"/>
    </sheetView>
  </sheetViews>
  <sheetFormatPr defaultRowHeight="15" x14ac:dyDescent="0.25"/>
  <cols>
    <col min="1" max="1" width="9.140625" style="11"/>
    <col min="2" max="13" width="9.140625" style="12" customWidth="1"/>
    <col min="14" max="14" width="10.28515625" style="12" customWidth="1"/>
    <col min="15" max="15" width="9.140625" style="12" customWidth="1"/>
    <col min="16" max="16384" width="9.140625" style="12"/>
  </cols>
  <sheetData>
    <row r="1" spans="1:14" ht="59.25" customHeight="1" x14ac:dyDescent="0.25">
      <c r="B1" s="99" t="s">
        <v>82</v>
      </c>
      <c r="C1" s="99"/>
      <c r="D1" s="99"/>
      <c r="E1" s="99"/>
      <c r="F1" s="99"/>
      <c r="G1" s="99"/>
      <c r="H1" s="99"/>
      <c r="I1" s="99"/>
      <c r="J1" s="99"/>
      <c r="K1" s="99"/>
      <c r="N1" s="22">
        <v>45697</v>
      </c>
    </row>
    <row r="2" spans="1:14" ht="15" customHeight="1" x14ac:dyDescent="0.25">
      <c r="C2" s="13"/>
    </row>
    <row r="3" spans="1:14" ht="15" customHeight="1" x14ac:dyDescent="0.25">
      <c r="C3" s="13"/>
    </row>
    <row r="4" spans="1:14" ht="15" customHeight="1" x14ac:dyDescent="0.25">
      <c r="A4" s="11" t="s">
        <v>101</v>
      </c>
      <c r="B4" s="9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Трутнев Евгений</v>
      </c>
      <c r="C4" s="96"/>
      <c r="D4" s="14">
        <v>13</v>
      </c>
      <c r="E4" s="15"/>
    </row>
    <row r="5" spans="1:14" ht="15" customHeight="1" x14ac:dyDescent="0.25">
      <c r="A5" s="11">
        <v>1</v>
      </c>
      <c r="C5" s="13"/>
      <c r="E5" s="16"/>
    </row>
    <row r="6" spans="1:14" ht="15" customHeight="1" x14ac:dyDescent="0.25">
      <c r="B6" s="17" t="s">
        <v>81</v>
      </c>
      <c r="C6" s="13" t="s">
        <v>118</v>
      </c>
      <c r="E6" s="18"/>
      <c r="F6" s="97" t="str">
        <f ca="1">IF(ISBLANK(D4),"",IF(D4&gt;D8,B4,B8))</f>
        <v>Трутнев Евгений</v>
      </c>
      <c r="G6" s="96"/>
      <c r="H6" s="14">
        <v>12</v>
      </c>
      <c r="I6" s="15"/>
    </row>
    <row r="7" spans="1:14" ht="15" customHeight="1" x14ac:dyDescent="0.25">
      <c r="C7" s="13"/>
      <c r="E7" s="18"/>
      <c r="I7" s="16"/>
    </row>
    <row r="8" spans="1:14" ht="15" customHeight="1" x14ac:dyDescent="0.25">
      <c r="A8" s="11" t="s">
        <v>100</v>
      </c>
      <c r="B8" s="9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Попов Виктор</v>
      </c>
      <c r="C8" s="96"/>
      <c r="D8" s="14">
        <v>3</v>
      </c>
      <c r="E8" s="19"/>
      <c r="I8" s="18"/>
    </row>
    <row r="9" spans="1:14" ht="15" customHeight="1" x14ac:dyDescent="0.25">
      <c r="A9" s="11">
        <v>2</v>
      </c>
      <c r="C9" s="13"/>
      <c r="I9" s="18"/>
    </row>
    <row r="10" spans="1:14" ht="15" customHeight="1" x14ac:dyDescent="0.25">
      <c r="C10" s="13"/>
      <c r="G10" s="17" t="s">
        <v>81</v>
      </c>
      <c r="H10" s="13">
        <v>3</v>
      </c>
      <c r="I10" s="18"/>
      <c r="J10" s="97" t="str">
        <f ca="1">IF(ISBLANK(H6),"",IF(H6&gt;H14,F6,F14))</f>
        <v>Воронов Олег</v>
      </c>
      <c r="K10" s="95"/>
      <c r="L10" s="14">
        <v>13</v>
      </c>
      <c r="M10" s="15"/>
    </row>
    <row r="11" spans="1:14" ht="15" customHeight="1" x14ac:dyDescent="0.25">
      <c r="C11" s="13"/>
      <c r="I11" s="18"/>
      <c r="M11" s="16"/>
    </row>
    <row r="12" spans="1:14" ht="15" customHeight="1" x14ac:dyDescent="0.25">
      <c r="A12" s="11" t="s">
        <v>102</v>
      </c>
      <c r="B12" s="9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Воронов Олег</v>
      </c>
      <c r="C12" s="96"/>
      <c r="D12" s="14">
        <v>13</v>
      </c>
      <c r="E12" s="15"/>
      <c r="I12" s="18"/>
      <c r="M12" s="18"/>
    </row>
    <row r="13" spans="1:14" ht="15" customHeight="1" x14ac:dyDescent="0.25">
      <c r="A13" s="11">
        <v>1</v>
      </c>
      <c r="C13" s="13"/>
      <c r="E13" s="16"/>
      <c r="I13" s="18"/>
      <c r="M13" s="18"/>
    </row>
    <row r="14" spans="1:14" ht="15" customHeight="1" x14ac:dyDescent="0.25">
      <c r="B14" s="17" t="s">
        <v>81</v>
      </c>
      <c r="C14" s="13" t="s">
        <v>119</v>
      </c>
      <c r="E14" s="18"/>
      <c r="F14" s="97" t="str">
        <f ca="1">IF(ISBLANK(D12),"",IF(D12&gt;D16,B12,B16))</f>
        <v>Воронов Олег</v>
      </c>
      <c r="G14" s="96"/>
      <c r="H14" s="14">
        <v>13</v>
      </c>
      <c r="I14" s="19"/>
      <c r="M14" s="18"/>
    </row>
    <row r="15" spans="1:14" ht="15" customHeight="1" x14ac:dyDescent="0.25">
      <c r="E15" s="18"/>
      <c r="M15" s="18"/>
    </row>
    <row r="16" spans="1:14" ht="15" customHeight="1" x14ac:dyDescent="0.25">
      <c r="A16" s="11" t="s">
        <v>103</v>
      </c>
      <c r="B16" s="9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Догадин Евгений</v>
      </c>
      <c r="C16" s="96"/>
      <c r="D16" s="14">
        <v>7</v>
      </c>
      <c r="E16" s="19"/>
      <c r="M16" s="18"/>
    </row>
    <row r="17" spans="1:15" ht="15" customHeight="1" x14ac:dyDescent="0.25">
      <c r="A17" s="11">
        <v>2</v>
      </c>
      <c r="M17" s="18"/>
    </row>
    <row r="18" spans="1:15" ht="15" customHeight="1" x14ac:dyDescent="0.25">
      <c r="B18" s="17"/>
      <c r="K18" s="17" t="s">
        <v>81</v>
      </c>
      <c r="L18" s="13">
        <v>3</v>
      </c>
      <c r="M18" s="18"/>
      <c r="N18" s="93" t="str">
        <f ca="1">IF(ISBLANK(L10),"",IF(L10&gt;L26,J10,J26))</f>
        <v>Воронов Олег</v>
      </c>
      <c r="O18" s="94"/>
    </row>
    <row r="19" spans="1:15" ht="15" customHeight="1" x14ac:dyDescent="0.25">
      <c r="M19" s="18"/>
    </row>
    <row r="20" spans="1:15" ht="15" customHeight="1" x14ac:dyDescent="0.25">
      <c r="A20" s="11" t="s">
        <v>101</v>
      </c>
      <c r="B20" s="9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Петрушко Алексей</v>
      </c>
      <c r="C20" s="96"/>
      <c r="D20" s="14">
        <v>4</v>
      </c>
      <c r="E20" s="15"/>
      <c r="M20" s="18"/>
    </row>
    <row r="21" spans="1:15" ht="15" customHeight="1" x14ac:dyDescent="0.25">
      <c r="A21" s="11">
        <v>2</v>
      </c>
      <c r="E21" s="16"/>
      <c r="M21" s="18"/>
    </row>
    <row r="22" spans="1:15" ht="15" customHeight="1" x14ac:dyDescent="0.25">
      <c r="B22" s="17" t="s">
        <v>81</v>
      </c>
      <c r="C22" s="13" t="s">
        <v>122</v>
      </c>
      <c r="E22" s="18"/>
      <c r="F22" s="97" t="str">
        <f ca="1">IF(ISBLANK(D20),"",IF(D20&gt;D24,B20,B24))</f>
        <v>Африканов Андрей</v>
      </c>
      <c r="G22" s="96"/>
      <c r="H22" s="14">
        <v>13</v>
      </c>
      <c r="I22" s="15"/>
      <c r="M22" s="18"/>
    </row>
    <row r="23" spans="1:15" ht="15" customHeight="1" x14ac:dyDescent="0.25">
      <c r="E23" s="18"/>
      <c r="I23" s="16"/>
      <c r="M23" s="18"/>
    </row>
    <row r="24" spans="1:15" ht="15" customHeight="1" x14ac:dyDescent="0.25">
      <c r="A24" s="11" t="s">
        <v>103</v>
      </c>
      <c r="B24" s="9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Африканов Андрей</v>
      </c>
      <c r="C24" s="96"/>
      <c r="D24" s="14">
        <v>13</v>
      </c>
      <c r="E24" s="19"/>
      <c r="I24" s="18"/>
      <c r="M24" s="18"/>
    </row>
    <row r="25" spans="1:15" ht="15" customHeight="1" x14ac:dyDescent="0.25">
      <c r="A25" s="11">
        <v>1</v>
      </c>
      <c r="I25" s="18"/>
      <c r="M25" s="18"/>
    </row>
    <row r="26" spans="1:15" ht="15" customHeight="1" x14ac:dyDescent="0.25">
      <c r="G26" s="17" t="s">
        <v>81</v>
      </c>
      <c r="H26" s="13">
        <v>1</v>
      </c>
      <c r="I26" s="18"/>
      <c r="J26" s="97" t="str">
        <f ca="1">IF(ISBLANK(H22),"",IF(H22&gt;H30,F22,F30))</f>
        <v>Африканов Андрей</v>
      </c>
      <c r="K26" s="96"/>
      <c r="L26" s="14">
        <v>0</v>
      </c>
      <c r="M26" s="19"/>
    </row>
    <row r="27" spans="1:15" ht="15" customHeight="1" x14ac:dyDescent="0.25">
      <c r="I27" s="18"/>
    </row>
    <row r="28" spans="1:15" ht="15" customHeight="1" x14ac:dyDescent="0.25">
      <c r="A28" s="11" t="s">
        <v>100</v>
      </c>
      <c r="B28" s="9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Гулинин Евгений</v>
      </c>
      <c r="C28" s="96"/>
      <c r="D28" s="14">
        <v>12</v>
      </c>
      <c r="E28" s="15"/>
      <c r="I28" s="18"/>
    </row>
    <row r="29" spans="1:15" ht="15" customHeight="1" x14ac:dyDescent="0.25">
      <c r="A29" s="11">
        <v>1</v>
      </c>
      <c r="E29" s="16"/>
      <c r="I29" s="18"/>
    </row>
    <row r="30" spans="1:15" ht="15" customHeight="1" x14ac:dyDescent="0.25">
      <c r="B30" s="17" t="s">
        <v>81</v>
      </c>
      <c r="C30" s="13" t="s">
        <v>123</v>
      </c>
      <c r="E30" s="18"/>
      <c r="F30" s="97" t="str">
        <f ca="1">IF(ISBLANK(D28),"",IF(D28&gt;D32,B28,B32))</f>
        <v>Лямунов Никита</v>
      </c>
      <c r="G30" s="96"/>
      <c r="H30" s="14">
        <v>6</v>
      </c>
      <c r="I30" s="19"/>
    </row>
    <row r="31" spans="1:15" ht="15" customHeight="1" x14ac:dyDescent="0.25">
      <c r="E31" s="18"/>
    </row>
    <row r="32" spans="1:15" ht="15" customHeight="1" x14ac:dyDescent="0.25">
      <c r="A32" s="11" t="s">
        <v>102</v>
      </c>
      <c r="B32" s="9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Лямунов Никита</v>
      </c>
      <c r="C32" s="96"/>
      <c r="D32" s="14">
        <v>13</v>
      </c>
      <c r="E32" s="19"/>
    </row>
    <row r="33" spans="1:7" ht="15" customHeight="1" x14ac:dyDescent="0.25">
      <c r="A33" s="11">
        <v>2</v>
      </c>
    </row>
    <row r="34" spans="1:7" ht="15" customHeight="1" x14ac:dyDescent="0.25"/>
    <row r="35" spans="1:7" ht="15" customHeight="1" x14ac:dyDescent="0.25"/>
    <row r="36" spans="1:7" ht="15" customHeight="1" x14ac:dyDescent="0.25">
      <c r="B36" s="95" t="str">
        <f ca="1">IF(ISBLANK(H6),"",IF(H6&gt;H14,F14,F6))</f>
        <v>Трутнев Евгений</v>
      </c>
      <c r="C36" s="96"/>
      <c r="D36" s="14">
        <v>13</v>
      </c>
      <c r="E36" s="15"/>
      <c r="F36" s="98"/>
      <c r="G36" s="98"/>
    </row>
    <row r="37" spans="1:7" ht="15" customHeight="1" x14ac:dyDescent="0.25">
      <c r="E37" s="16"/>
    </row>
    <row r="38" spans="1:7" ht="15" customHeight="1" x14ac:dyDescent="0.25">
      <c r="C38" s="17" t="s">
        <v>81</v>
      </c>
      <c r="D38" s="12">
        <v>1</v>
      </c>
      <c r="E38" s="18"/>
      <c r="F38" s="97" t="str">
        <f ca="1">IF(ISBLANK(D36),"",IF(D36&gt;D40,B36,B40))</f>
        <v>Трутнев Евгений</v>
      </c>
      <c r="G38" s="95"/>
    </row>
    <row r="39" spans="1:7" ht="15" customHeight="1" x14ac:dyDescent="0.25">
      <c r="E39" s="18"/>
    </row>
    <row r="40" spans="1:7" ht="15" customHeight="1" x14ac:dyDescent="0.25">
      <c r="B40" s="95" t="str">
        <f ca="1">IF(ISBLANK(H22),"",IF(H22&gt;H30,F30,F22))</f>
        <v>Лямунов Никита</v>
      </c>
      <c r="C40" s="96"/>
      <c r="D40" s="14">
        <v>10</v>
      </c>
      <c r="E40" s="19"/>
    </row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86" ht="15" customHeight="1" x14ac:dyDescent="0.25"/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31496062992125984" right="0.31496062992125984" top="0.35433070866141736" bottom="0.35433070866141736" header="0.31496062992125984" footer="0.31496062992125984"/>
  <pageSetup paperSize="9" scale="8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A46" zoomScaleNormal="100" workbookViewId="0">
      <selection activeCell="S47" sqref="S47"/>
    </sheetView>
  </sheetViews>
  <sheetFormatPr defaultRowHeight="15" x14ac:dyDescent="0.25"/>
  <cols>
    <col min="1" max="1" width="9.140625" style="11" customWidth="1"/>
    <col min="2" max="17" width="9.140625" style="12" customWidth="1"/>
    <col min="18" max="16384" width="9.140625" style="12"/>
  </cols>
  <sheetData>
    <row r="1" spans="1:16" ht="59.25" customHeight="1" x14ac:dyDescent="0.25">
      <c r="B1" s="99" t="s">
        <v>83</v>
      </c>
      <c r="C1" s="99"/>
      <c r="D1" s="99"/>
      <c r="E1" s="99"/>
      <c r="F1" s="99"/>
      <c r="G1" s="99"/>
      <c r="H1" s="99"/>
      <c r="I1" s="99"/>
      <c r="J1" s="99"/>
      <c r="K1" s="99"/>
      <c r="N1" s="100">
        <v>45697</v>
      </c>
      <c r="O1" s="98"/>
      <c r="P1" s="13"/>
    </row>
    <row r="4" spans="1:16" ht="15" customHeight="1" x14ac:dyDescent="0.25">
      <c r="A4" s="11" t="s">
        <v>84</v>
      </c>
      <c r="B4" s="9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Елсаков Сергей</v>
      </c>
      <c r="C4" s="96"/>
      <c r="D4" s="14">
        <v>13</v>
      </c>
      <c r="E4" s="15"/>
    </row>
    <row r="5" spans="1:16" ht="15" customHeight="1" x14ac:dyDescent="0.25">
      <c r="A5" s="11">
        <v>3</v>
      </c>
      <c r="E5" s="16"/>
    </row>
    <row r="6" spans="1:16" ht="15" customHeight="1" x14ac:dyDescent="0.25">
      <c r="B6" s="17" t="s">
        <v>81</v>
      </c>
      <c r="C6" s="13" t="s">
        <v>118</v>
      </c>
      <c r="E6" s="18"/>
      <c r="F6" s="97" t="str">
        <f ca="1">IF(ISBLANK(D4),"",IF(D4&gt;D8,B4,B8))</f>
        <v>Елсаков Сергей</v>
      </c>
      <c r="G6" s="96"/>
      <c r="H6" s="14">
        <v>10</v>
      </c>
      <c r="I6" s="15"/>
    </row>
    <row r="7" spans="1:16" ht="15" customHeight="1" x14ac:dyDescent="0.25">
      <c r="E7" s="18"/>
      <c r="I7" s="16"/>
    </row>
    <row r="8" spans="1:16" ht="15" customHeight="1" x14ac:dyDescent="0.25">
      <c r="A8" s="11" t="s">
        <v>88</v>
      </c>
      <c r="B8" s="9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Колесников Андрей</v>
      </c>
      <c r="C8" s="96"/>
      <c r="D8" s="14">
        <v>12</v>
      </c>
      <c r="E8" s="19"/>
      <c r="I8" s="18"/>
    </row>
    <row r="9" spans="1:16" ht="15" customHeight="1" x14ac:dyDescent="0.25">
      <c r="A9" s="11">
        <v>4</v>
      </c>
      <c r="I9" s="18"/>
    </row>
    <row r="10" spans="1:16" ht="15" customHeight="1" x14ac:dyDescent="0.25">
      <c r="G10" s="17" t="s">
        <v>81</v>
      </c>
      <c r="H10" s="13">
        <v>4</v>
      </c>
      <c r="I10" s="18"/>
      <c r="J10" s="97" t="str">
        <f ca="1">IF(ISBLANK(H6),"",IF(H6&gt;H14,F6,F14))</f>
        <v>Мишин Дмитрий</v>
      </c>
      <c r="K10" s="95"/>
      <c r="L10" s="14">
        <v>13</v>
      </c>
      <c r="M10" s="15"/>
    </row>
    <row r="11" spans="1:16" ht="15" customHeight="1" x14ac:dyDescent="0.25">
      <c r="I11" s="18"/>
      <c r="M11" s="16"/>
    </row>
    <row r="12" spans="1:16" ht="15" customHeight="1" x14ac:dyDescent="0.25">
      <c r="A12" s="11" t="s">
        <v>85</v>
      </c>
      <c r="B12" s="9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Иванов Юрий</v>
      </c>
      <c r="C12" s="96"/>
      <c r="D12" s="14">
        <v>5</v>
      </c>
      <c r="E12" s="15"/>
      <c r="I12" s="18"/>
      <c r="M12" s="18"/>
    </row>
    <row r="13" spans="1:16" ht="15" customHeight="1" x14ac:dyDescent="0.25">
      <c r="A13" s="11">
        <v>3</v>
      </c>
      <c r="E13" s="16"/>
      <c r="I13" s="18"/>
      <c r="M13" s="18"/>
    </row>
    <row r="14" spans="1:16" ht="15" customHeight="1" x14ac:dyDescent="0.25">
      <c r="B14" s="17" t="s">
        <v>81</v>
      </c>
      <c r="C14" s="13" t="s">
        <v>119</v>
      </c>
      <c r="E14" s="18"/>
      <c r="F14" s="97" t="str">
        <f ca="1">IF(ISBLANK(D12),"",IF(D12&gt;D16,B12,B16))</f>
        <v>Мишин Дмитрий</v>
      </c>
      <c r="G14" s="96"/>
      <c r="H14" s="14">
        <v>13</v>
      </c>
      <c r="I14" s="19"/>
      <c r="M14" s="18"/>
    </row>
    <row r="15" spans="1:16" ht="15" customHeight="1" x14ac:dyDescent="0.25">
      <c r="E15" s="18"/>
      <c r="M15" s="18"/>
    </row>
    <row r="16" spans="1:16" ht="15" customHeight="1" x14ac:dyDescent="0.25">
      <c r="A16" s="11" t="s">
        <v>89</v>
      </c>
      <c r="B16" s="9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Мишин Дмитрий</v>
      </c>
      <c r="C16" s="96"/>
      <c r="D16" s="14">
        <v>13</v>
      </c>
      <c r="E16" s="19"/>
      <c r="M16" s="18"/>
    </row>
    <row r="17" spans="1:17" ht="15" customHeight="1" x14ac:dyDescent="0.25">
      <c r="A17" s="11">
        <v>4</v>
      </c>
      <c r="M17" s="18"/>
    </row>
    <row r="18" spans="1:17" ht="15" customHeight="1" x14ac:dyDescent="0.25">
      <c r="K18" s="17" t="s">
        <v>81</v>
      </c>
      <c r="L18" s="13">
        <v>6</v>
      </c>
      <c r="M18" s="18"/>
      <c r="N18" s="97" t="str">
        <f ca="1">IF(ISBLANK(L10),"",IF(L10&gt;L26,J10,J26))</f>
        <v>Мишин Дмитрий</v>
      </c>
      <c r="O18" s="95"/>
      <c r="P18" s="14">
        <v>13</v>
      </c>
      <c r="Q18" s="15"/>
    </row>
    <row r="19" spans="1:17" ht="15" customHeight="1" x14ac:dyDescent="0.25">
      <c r="M19" s="18"/>
      <c r="P19" s="20"/>
      <c r="Q19" s="16"/>
    </row>
    <row r="20" spans="1:17" ht="15" customHeight="1" x14ac:dyDescent="0.25">
      <c r="A20" s="11" t="s">
        <v>86</v>
      </c>
      <c r="B20" s="9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Пелевин Андрей</v>
      </c>
      <c r="C20" s="96"/>
      <c r="D20" s="14">
        <v>11</v>
      </c>
      <c r="E20" s="15"/>
      <c r="M20" s="18"/>
      <c r="P20" s="21"/>
      <c r="Q20" s="18"/>
    </row>
    <row r="21" spans="1:17" ht="15" customHeight="1" x14ac:dyDescent="0.25">
      <c r="A21" s="11">
        <v>3</v>
      </c>
      <c r="E21" s="16"/>
      <c r="M21" s="18"/>
      <c r="P21" s="21"/>
      <c r="Q21" s="18"/>
    </row>
    <row r="22" spans="1:17" ht="15" customHeight="1" x14ac:dyDescent="0.25">
      <c r="B22" s="17" t="s">
        <v>81</v>
      </c>
      <c r="C22" s="13" t="s">
        <v>122</v>
      </c>
      <c r="E22" s="18"/>
      <c r="F22" s="97" t="str">
        <f ca="1">IF(ISBLANK(D20),"",IF(D20&gt;D24,B20,B24))</f>
        <v>Пелевин Андрей</v>
      </c>
      <c r="G22" s="96"/>
      <c r="H22" s="14">
        <v>13</v>
      </c>
      <c r="I22" s="15"/>
      <c r="M22" s="18"/>
      <c r="P22" s="21"/>
      <c r="Q22" s="18"/>
    </row>
    <row r="23" spans="1:17" ht="15" customHeight="1" x14ac:dyDescent="0.25">
      <c r="C23" s="13"/>
      <c r="E23" s="18"/>
      <c r="I23" s="16"/>
      <c r="M23" s="18"/>
      <c r="P23" s="21"/>
      <c r="Q23" s="18"/>
    </row>
    <row r="24" spans="1:17" ht="15" customHeight="1" x14ac:dyDescent="0.25">
      <c r="A24" s="11" t="s">
        <v>90</v>
      </c>
      <c r="B24" s="9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Большаков Василий</v>
      </c>
      <c r="C24" s="96"/>
      <c r="D24" s="14">
        <v>10</v>
      </c>
      <c r="E24" s="19"/>
      <c r="I24" s="18"/>
      <c r="M24" s="18"/>
      <c r="P24" s="21"/>
      <c r="Q24" s="18"/>
    </row>
    <row r="25" spans="1:17" ht="15" customHeight="1" x14ac:dyDescent="0.25">
      <c r="A25" s="11">
        <v>4</v>
      </c>
      <c r="C25" s="13"/>
      <c r="I25" s="18"/>
      <c r="M25" s="18"/>
      <c r="P25" s="21"/>
      <c r="Q25" s="18"/>
    </row>
    <row r="26" spans="1:17" ht="15" customHeight="1" x14ac:dyDescent="0.25">
      <c r="C26" s="13"/>
      <c r="G26" s="17" t="s">
        <v>81</v>
      </c>
      <c r="H26" s="13">
        <v>4</v>
      </c>
      <c r="I26" s="18"/>
      <c r="J26" s="97" t="str">
        <f ca="1">IF(ISBLANK(H22),"",IF(H22&gt;H30,F22,F30))</f>
        <v>Пелевин Андрей</v>
      </c>
      <c r="K26" s="96"/>
      <c r="L26" s="14">
        <v>7</v>
      </c>
      <c r="M26" s="19"/>
      <c r="P26" s="21"/>
      <c r="Q26" s="18"/>
    </row>
    <row r="27" spans="1:17" ht="15" customHeight="1" x14ac:dyDescent="0.25">
      <c r="C27" s="13"/>
      <c r="I27" s="18"/>
      <c r="P27" s="21"/>
      <c r="Q27" s="18"/>
    </row>
    <row r="28" spans="1:17" ht="15" customHeight="1" x14ac:dyDescent="0.25">
      <c r="A28" s="11" t="s">
        <v>87</v>
      </c>
      <c r="B28" s="9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Смирнов Виктор</v>
      </c>
      <c r="C28" s="96"/>
      <c r="D28" s="14">
        <v>8</v>
      </c>
      <c r="E28" s="15"/>
      <c r="I28" s="18"/>
      <c r="P28" s="21"/>
      <c r="Q28" s="18"/>
    </row>
    <row r="29" spans="1:17" ht="15" customHeight="1" x14ac:dyDescent="0.25">
      <c r="A29" s="11">
        <v>3</v>
      </c>
      <c r="C29" s="13"/>
      <c r="E29" s="16"/>
      <c r="I29" s="18"/>
      <c r="P29" s="21"/>
      <c r="Q29" s="18"/>
    </row>
    <row r="30" spans="1:17" ht="15" customHeight="1" x14ac:dyDescent="0.25">
      <c r="B30" s="17" t="s">
        <v>81</v>
      </c>
      <c r="C30" s="13" t="s">
        <v>123</v>
      </c>
      <c r="E30" s="18"/>
      <c r="F30" s="97" t="str">
        <f ca="1">IF(ISBLANK(D28),"",IF(D28&gt;D32,B28,B32))</f>
        <v>Изместьев Алексей</v>
      </c>
      <c r="G30" s="96"/>
      <c r="H30" s="14">
        <v>8</v>
      </c>
      <c r="I30" s="19"/>
      <c r="P30" s="21"/>
      <c r="Q30" s="18"/>
    </row>
    <row r="31" spans="1:17" ht="15" customHeight="1" x14ac:dyDescent="0.25">
      <c r="E31" s="18"/>
      <c r="P31" s="21"/>
      <c r="Q31" s="18"/>
    </row>
    <row r="32" spans="1:17" ht="15" customHeight="1" x14ac:dyDescent="0.25">
      <c r="A32" s="11" t="s">
        <v>91</v>
      </c>
      <c r="B32" s="9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Изместьев Алексей</v>
      </c>
      <c r="C32" s="96"/>
      <c r="D32" s="14">
        <v>13</v>
      </c>
      <c r="E32" s="19"/>
      <c r="P32" s="21"/>
      <c r="Q32" s="18"/>
    </row>
    <row r="33" spans="1:19" ht="15" customHeight="1" x14ac:dyDescent="0.25">
      <c r="A33" s="11">
        <v>4</v>
      </c>
      <c r="P33" s="21"/>
      <c r="Q33" s="18"/>
    </row>
    <row r="34" spans="1:19" ht="15" customHeight="1" x14ac:dyDescent="0.25">
      <c r="O34" s="13" t="s">
        <v>81</v>
      </c>
      <c r="P34" s="13">
        <v>4</v>
      </c>
      <c r="Q34" s="18"/>
      <c r="R34" s="97" t="str">
        <f ca="1">IF(ISBLANK(P18),"",IF(P18&gt;P50,N18,N50))</f>
        <v>Мишин Дмитрий</v>
      </c>
      <c r="S34" s="95"/>
    </row>
    <row r="35" spans="1:19" ht="15" customHeight="1" x14ac:dyDescent="0.25">
      <c r="P35" s="21"/>
      <c r="Q35" s="18"/>
    </row>
    <row r="36" spans="1:19" ht="15" customHeight="1" x14ac:dyDescent="0.25">
      <c r="A36" s="11" t="s">
        <v>84</v>
      </c>
      <c r="B36" s="95" t="str">
        <f ca="1">IF(LEFT(A37,1)="-",IF(ISBLANK(INDIRECT(ADDRESS(2^MID(A37,2,1)+2+(MID(A37,3,2)-1)*2^(MID(A37,2,1)+2),MID(A37,2,1)*4,,,A36))),"",IF(INDIRECT(ADDRESS(2^MID(A37,2,1)+2+(MID(A37,3,2)-1)*2^(MID(A37,2,1)+2),MID(A37,2,1)*4,,,A36))&gt;INDIRECT(ADDRESS(2^(1+MID(A37,2,1))+2^MID(A37,2,1)+2+(MID(A37,3,2)-1)*2^(MID(A37,2,1)+2),MID(A37,2,1)*4,,,A36)),INDIRECT(ADDRESS(2^(1+MID(A37,2,1))+2^MID(A37,2,1)+2+(MID(A37,3,2)-1)*2^(MID(A37,2,1)+2),MID(A37,2,1)*4-2,,,A36)),INDIRECT(ADDRESS(2^MID(A37,2,1)+2+(MID(A37,3,2)-1)*2^(MID(A37,2,1)+2),MID(A37,2,1)*4-2,,,A36)))),IF(LEFT(A36,1)="X",IFERROR(INDIRECT(ADDRESS(MATCH(A37,OFFSET(INDIRECT(ADDRESS(1,3,,,A36)),0,0,200,1),0),2,,,A36)),""),IFERROR(INDIRECT(ADDRESS(MATCH(A37,OFFSET(INDIRECT(ADDRESS(3,2,,,A36)),1,6+MAX(OFFSET(INDIRECT(ADDRESS(3,2,,,A36)),0,0,1,20)),2*MAX(OFFSET(INDIRECT(ADDRESS(3,2,,,A36)),0,0,1,20)),1),0)+3,3,,,A36)),"")))</f>
        <v>Федотов Николай</v>
      </c>
      <c r="C36" s="96"/>
      <c r="D36" s="14">
        <v>13</v>
      </c>
      <c r="E36" s="15"/>
      <c r="P36" s="21"/>
      <c r="Q36" s="18"/>
    </row>
    <row r="37" spans="1:19" ht="15" customHeight="1" x14ac:dyDescent="0.25">
      <c r="A37" s="11">
        <v>4</v>
      </c>
      <c r="E37" s="16"/>
      <c r="P37" s="21"/>
      <c r="Q37" s="18"/>
    </row>
    <row r="38" spans="1:19" ht="15" customHeight="1" x14ac:dyDescent="0.25">
      <c r="B38" s="17" t="s">
        <v>81</v>
      </c>
      <c r="C38" s="13" t="s">
        <v>120</v>
      </c>
      <c r="E38" s="18"/>
      <c r="F38" s="97" t="str">
        <f ca="1">IF(ISBLANK(D36),"",IF(D36&gt;D40,B36,B40))</f>
        <v>Федотов Николай</v>
      </c>
      <c r="G38" s="96"/>
      <c r="H38" s="14">
        <v>13</v>
      </c>
      <c r="I38" s="15"/>
      <c r="P38" s="21"/>
      <c r="Q38" s="18"/>
    </row>
    <row r="39" spans="1:19" ht="15" customHeight="1" x14ac:dyDescent="0.25">
      <c r="E39" s="18"/>
      <c r="I39" s="16"/>
      <c r="P39" s="21"/>
      <c r="Q39" s="18"/>
    </row>
    <row r="40" spans="1:19" ht="15" customHeight="1" x14ac:dyDescent="0.25">
      <c r="A40" s="11" t="s">
        <v>88</v>
      </c>
      <c r="B40" s="95" t="str">
        <f ca="1">IF(LEFT(A41,1)="-",IF(ISBLANK(INDIRECT(ADDRESS(2^MID(A41,2,1)+2+(MID(A41,3,2)-1)*2^(MID(A41,2,1)+2),MID(A41,2,1)*4,,,A40))),"",IF(INDIRECT(ADDRESS(2^MID(A41,2,1)+2+(MID(A41,3,2)-1)*2^(MID(A41,2,1)+2),MID(A41,2,1)*4,,,A40))&gt;INDIRECT(ADDRESS(2^(1+MID(A41,2,1))+2^MID(A41,2,1)+2+(MID(A41,3,2)-1)*2^(MID(A41,2,1)+2),MID(A41,2,1)*4,,,A40)),INDIRECT(ADDRESS(2^(1+MID(A41,2,1))+2^MID(A41,2,1)+2+(MID(A41,3,2)-1)*2^(MID(A41,2,1)+2),MID(A41,2,1)*4-2,,,A40)),INDIRECT(ADDRESS(2^MID(A41,2,1)+2+(MID(A41,3,2)-1)*2^(MID(A41,2,1)+2),MID(A41,2,1)*4-2,,,A40)))),IF(LEFT(A40,1)="X",IFERROR(INDIRECT(ADDRESS(MATCH(A41,OFFSET(INDIRECT(ADDRESS(1,3,,,A40)),0,0,200,1),0),2,,,A40)),""),IFERROR(INDIRECT(ADDRESS(MATCH(A41,OFFSET(INDIRECT(ADDRESS(3,2,,,A40)),1,6+MAX(OFFSET(INDIRECT(ADDRESS(3,2,,,A40)),0,0,1,20)),2*MAX(OFFSET(INDIRECT(ADDRESS(3,2,,,A40)),0,0,1,20)),1),0)+3,3,,,A40)),"")))</f>
        <v>Ятченко Дмитрий</v>
      </c>
      <c r="C40" s="96"/>
      <c r="D40" s="14">
        <v>8</v>
      </c>
      <c r="E40" s="19"/>
      <c r="I40" s="18"/>
      <c r="P40" s="21"/>
      <c r="Q40" s="18"/>
    </row>
    <row r="41" spans="1:19" ht="15" customHeight="1" x14ac:dyDescent="0.25">
      <c r="A41" s="11">
        <v>3</v>
      </c>
      <c r="I41" s="18"/>
      <c r="P41" s="21"/>
      <c r="Q41" s="18"/>
    </row>
    <row r="42" spans="1:19" ht="15" customHeight="1" x14ac:dyDescent="0.25">
      <c r="G42" s="17" t="s">
        <v>81</v>
      </c>
      <c r="H42" s="13">
        <v>6</v>
      </c>
      <c r="I42" s="18"/>
      <c r="J42" s="97" t="str">
        <f ca="1">IF(ISBLANK(H38),"",IF(H38&gt;H46,F38,F46))</f>
        <v>Федотов Николай</v>
      </c>
      <c r="K42" s="95"/>
      <c r="L42" s="14">
        <v>13</v>
      </c>
      <c r="M42" s="15"/>
      <c r="P42" s="21"/>
      <c r="Q42" s="18"/>
    </row>
    <row r="43" spans="1:19" ht="15" customHeight="1" x14ac:dyDescent="0.25">
      <c r="I43" s="18"/>
      <c r="M43" s="16"/>
      <c r="P43" s="21"/>
      <c r="Q43" s="18"/>
    </row>
    <row r="44" spans="1:19" ht="15" customHeight="1" x14ac:dyDescent="0.25">
      <c r="A44" s="11" t="s">
        <v>85</v>
      </c>
      <c r="B44" s="95" t="str">
        <f ca="1">IF(LEFT(A45,1)="-",IF(ISBLANK(INDIRECT(ADDRESS(2^MID(A45,2,1)+2+(MID(A45,3,2)-1)*2^(MID(A45,2,1)+2),MID(A45,2,1)*4,,,A44))),"",IF(INDIRECT(ADDRESS(2^MID(A45,2,1)+2+(MID(A45,3,2)-1)*2^(MID(A45,2,1)+2),MID(A45,2,1)*4,,,A44))&gt;INDIRECT(ADDRESS(2^(1+MID(A45,2,1))+2^MID(A45,2,1)+2+(MID(A45,3,2)-1)*2^(MID(A45,2,1)+2),MID(A45,2,1)*4,,,A44)),INDIRECT(ADDRESS(2^(1+MID(A45,2,1))+2^MID(A45,2,1)+2+(MID(A45,3,2)-1)*2^(MID(A45,2,1)+2),MID(A45,2,1)*4-2,,,A44)),INDIRECT(ADDRESS(2^MID(A45,2,1)+2+(MID(A45,3,2)-1)*2^(MID(A45,2,1)+2),MID(A45,2,1)*4-2,,,A44)))),IF(LEFT(A44,1)="X",IFERROR(INDIRECT(ADDRESS(MATCH(A45,OFFSET(INDIRECT(ADDRESS(1,3,,,A44)),0,0,200,1),0),2,,,A44)),""),IFERROR(INDIRECT(ADDRESS(MATCH(A45,OFFSET(INDIRECT(ADDRESS(3,2,,,A44)),1,6+MAX(OFFSET(INDIRECT(ADDRESS(3,2,,,A44)),0,0,1,20)),2*MAX(OFFSET(INDIRECT(ADDRESS(3,2,,,A44)),0,0,1,20)),1),0)+3,3,,,A44)),"")))</f>
        <v>Каргашин Илья</v>
      </c>
      <c r="C44" s="96"/>
      <c r="D44" s="14">
        <v>13</v>
      </c>
      <c r="E44" s="15"/>
      <c r="I44" s="18"/>
      <c r="M44" s="18"/>
      <c r="P44" s="21"/>
      <c r="Q44" s="18"/>
    </row>
    <row r="45" spans="1:19" ht="15" customHeight="1" x14ac:dyDescent="0.25">
      <c r="A45" s="11">
        <v>4</v>
      </c>
      <c r="E45" s="16"/>
      <c r="I45" s="18"/>
      <c r="M45" s="18"/>
      <c r="P45" s="21"/>
      <c r="Q45" s="18"/>
    </row>
    <row r="46" spans="1:19" ht="15" customHeight="1" x14ac:dyDescent="0.25">
      <c r="B46" s="17" t="s">
        <v>81</v>
      </c>
      <c r="C46" s="13" t="s">
        <v>121</v>
      </c>
      <c r="E46" s="18"/>
      <c r="F46" s="97" t="str">
        <f ca="1">IF(ISBLANK(D44),"",IF(D44&gt;D48,B44,B48))</f>
        <v>Каргашин Илья</v>
      </c>
      <c r="G46" s="96"/>
      <c r="H46" s="14">
        <v>7</v>
      </c>
      <c r="I46" s="19"/>
      <c r="M46" s="18"/>
      <c r="P46" s="21"/>
      <c r="Q46" s="18"/>
    </row>
    <row r="47" spans="1:19" ht="15" customHeight="1" x14ac:dyDescent="0.25">
      <c r="E47" s="18"/>
      <c r="M47" s="18"/>
      <c r="P47" s="21"/>
      <c r="Q47" s="18"/>
    </row>
    <row r="48" spans="1:19" ht="15" customHeight="1" x14ac:dyDescent="0.25">
      <c r="A48" s="11" t="s">
        <v>89</v>
      </c>
      <c r="B48" s="95" t="str">
        <f ca="1">IF(LEFT(A49,1)="-",IF(ISBLANK(INDIRECT(ADDRESS(2^MID(A49,2,1)+2+(MID(A49,3,2)-1)*2^(MID(A49,2,1)+2),MID(A49,2,1)*4,,,A48))),"",IF(INDIRECT(ADDRESS(2^MID(A49,2,1)+2+(MID(A49,3,2)-1)*2^(MID(A49,2,1)+2),MID(A49,2,1)*4,,,A48))&gt;INDIRECT(ADDRESS(2^(1+MID(A49,2,1))+2^MID(A49,2,1)+2+(MID(A49,3,2)-1)*2^(MID(A49,2,1)+2),MID(A49,2,1)*4,,,A48)),INDIRECT(ADDRESS(2^(1+MID(A49,2,1))+2^MID(A49,2,1)+2+(MID(A49,3,2)-1)*2^(MID(A49,2,1)+2),MID(A49,2,1)*4-2,,,A48)),INDIRECT(ADDRESS(2^MID(A49,2,1)+2+(MID(A49,3,2)-1)*2^(MID(A49,2,1)+2),MID(A49,2,1)*4-2,,,A48)))),IF(LEFT(A48,1)="X",IFERROR(INDIRECT(ADDRESS(MATCH(A49,OFFSET(INDIRECT(ADDRESS(1,3,,,A48)),0,0,200,1),0),2,,,A48)),""),IFERROR(INDIRECT(ADDRESS(MATCH(A49,OFFSET(INDIRECT(ADDRESS(3,2,,,A48)),1,6+MAX(OFFSET(INDIRECT(ADDRESS(3,2,,,A48)),0,0,1,20)),2*MAX(OFFSET(INDIRECT(ADDRESS(3,2,,,A48)),0,0,1,20)),1),0)+3,3,,,A48)),"")))</f>
        <v>Бейгер Максим</v>
      </c>
      <c r="C48" s="96"/>
      <c r="D48" s="14">
        <v>7</v>
      </c>
      <c r="E48" s="19"/>
      <c r="M48" s="18"/>
      <c r="P48" s="21"/>
      <c r="Q48" s="18"/>
    </row>
    <row r="49" spans="1:17" ht="15" customHeight="1" x14ac:dyDescent="0.25">
      <c r="A49" s="11">
        <v>3</v>
      </c>
      <c r="M49" s="18"/>
      <c r="P49" s="21"/>
      <c r="Q49" s="18"/>
    </row>
    <row r="50" spans="1:17" ht="15" customHeight="1" x14ac:dyDescent="0.25">
      <c r="K50" s="17" t="s">
        <v>81</v>
      </c>
      <c r="L50" s="13">
        <v>4</v>
      </c>
      <c r="M50" s="18"/>
      <c r="N50" s="97" t="str">
        <f ca="1">IF(ISBLANK(L42),"",IF(L42&gt;L58,J42,J58))</f>
        <v>Федотов Николай</v>
      </c>
      <c r="O50" s="95"/>
      <c r="P50" s="14">
        <v>8</v>
      </c>
      <c r="Q50" s="19"/>
    </row>
    <row r="51" spans="1:17" ht="15" customHeight="1" x14ac:dyDescent="0.25">
      <c r="M51" s="18"/>
    </row>
    <row r="52" spans="1:17" ht="15" customHeight="1" x14ac:dyDescent="0.25">
      <c r="A52" s="11" t="s">
        <v>86</v>
      </c>
      <c r="B52" s="95" t="str">
        <f ca="1">IF(LEFT(A53,1)="-",IF(ISBLANK(INDIRECT(ADDRESS(2^MID(A53,2,1)+2+(MID(A53,3,2)-1)*2^(MID(A53,2,1)+2),MID(A53,2,1)*4,,,A52))),"",IF(INDIRECT(ADDRESS(2^MID(A53,2,1)+2+(MID(A53,3,2)-1)*2^(MID(A53,2,1)+2),MID(A53,2,1)*4,,,A52))&gt;INDIRECT(ADDRESS(2^(1+MID(A53,2,1))+2^MID(A53,2,1)+2+(MID(A53,3,2)-1)*2^(MID(A53,2,1)+2),MID(A53,2,1)*4,,,A52)),INDIRECT(ADDRESS(2^(1+MID(A53,2,1))+2^MID(A53,2,1)+2+(MID(A53,3,2)-1)*2^(MID(A53,2,1)+2),MID(A53,2,1)*4-2,,,A52)),INDIRECT(ADDRESS(2^MID(A53,2,1)+2+(MID(A53,3,2)-1)*2^(MID(A53,2,1)+2),MID(A53,2,1)*4-2,,,A52)))),IF(LEFT(A52,1)="X",IFERROR(INDIRECT(ADDRESS(MATCH(A53,OFFSET(INDIRECT(ADDRESS(1,3,,,A52)),0,0,200,1),0),2,,,A52)),""),IFERROR(INDIRECT(ADDRESS(MATCH(A53,OFFSET(INDIRECT(ADDRESS(3,2,,,A52)),1,6+MAX(OFFSET(INDIRECT(ADDRESS(3,2,,,A52)),0,0,1,20)),2*MAX(OFFSET(INDIRECT(ADDRESS(3,2,,,A52)),0,0,1,20)),1),0)+3,3,,,A52)),"")))</f>
        <v>Тарасов Константин</v>
      </c>
      <c r="C52" s="96"/>
      <c r="D52" s="14">
        <v>12</v>
      </c>
      <c r="E52" s="15"/>
      <c r="M52" s="18"/>
    </row>
    <row r="53" spans="1:17" ht="15" customHeight="1" x14ac:dyDescent="0.25">
      <c r="A53" s="11">
        <v>4</v>
      </c>
      <c r="E53" s="16"/>
      <c r="M53" s="18"/>
    </row>
    <row r="54" spans="1:17" ht="15" customHeight="1" x14ac:dyDescent="0.25">
      <c r="B54" s="17" t="s">
        <v>81</v>
      </c>
      <c r="C54" s="13" t="s">
        <v>124</v>
      </c>
      <c r="E54" s="18"/>
      <c r="F54" s="97" t="str">
        <f ca="1">IF(ISBLANK(D52),"",IF(D52&gt;D56,B52,B56))</f>
        <v>Тарасов Константин</v>
      </c>
      <c r="G54" s="96"/>
      <c r="H54" s="14">
        <v>13</v>
      </c>
      <c r="I54" s="15"/>
      <c r="M54" s="18"/>
    </row>
    <row r="55" spans="1:17" ht="15" customHeight="1" x14ac:dyDescent="0.25">
      <c r="E55" s="18"/>
      <c r="I55" s="16"/>
      <c r="M55" s="18"/>
    </row>
    <row r="56" spans="1:17" ht="15" customHeight="1" x14ac:dyDescent="0.25">
      <c r="A56" s="11" t="s">
        <v>90</v>
      </c>
      <c r="B56" s="95" t="str">
        <f ca="1">IF(LEFT(A57,1)="-",IF(ISBLANK(INDIRECT(ADDRESS(2^MID(A57,2,1)+2+(MID(A57,3,2)-1)*2^(MID(A57,2,1)+2),MID(A57,2,1)*4,,,A56))),"",IF(INDIRECT(ADDRESS(2^MID(A57,2,1)+2+(MID(A57,3,2)-1)*2^(MID(A57,2,1)+2),MID(A57,2,1)*4,,,A56))&gt;INDIRECT(ADDRESS(2^(1+MID(A57,2,1))+2^MID(A57,2,1)+2+(MID(A57,3,2)-1)*2^(MID(A57,2,1)+2),MID(A57,2,1)*4,,,A56)),INDIRECT(ADDRESS(2^(1+MID(A57,2,1))+2^MID(A57,2,1)+2+(MID(A57,3,2)-1)*2^(MID(A57,2,1)+2),MID(A57,2,1)*4-2,,,A56)),INDIRECT(ADDRESS(2^MID(A57,2,1)+2+(MID(A57,3,2)-1)*2^(MID(A57,2,1)+2),MID(A57,2,1)*4-2,,,A56)))),IF(LEFT(A56,1)="X",IFERROR(INDIRECT(ADDRESS(MATCH(A57,OFFSET(INDIRECT(ADDRESS(1,3,,,A56)),0,0,200,1),0),2,,,A56)),""),IFERROR(INDIRECT(ADDRESS(MATCH(A57,OFFSET(INDIRECT(ADDRESS(3,2,,,A56)),1,6+MAX(OFFSET(INDIRECT(ADDRESS(3,2,,,A56)),0,0,1,20)),2*MAX(OFFSET(INDIRECT(ADDRESS(3,2,,,A56)),0,0,1,20)),1),0)+3,3,,,A56)),"")))</f>
        <v>Волков Денис</v>
      </c>
      <c r="C56" s="96"/>
      <c r="D56" s="14">
        <v>9</v>
      </c>
      <c r="E56" s="19"/>
      <c r="I56" s="18"/>
      <c r="M56" s="18"/>
    </row>
    <row r="57" spans="1:17" ht="15" customHeight="1" x14ac:dyDescent="0.25">
      <c r="A57" s="11">
        <v>3</v>
      </c>
      <c r="I57" s="18"/>
      <c r="M57" s="18"/>
    </row>
    <row r="58" spans="1:17" ht="15" customHeight="1" x14ac:dyDescent="0.25">
      <c r="G58" s="17" t="s">
        <v>81</v>
      </c>
      <c r="H58" s="13">
        <v>6</v>
      </c>
      <c r="I58" s="18"/>
      <c r="J58" s="97" t="str">
        <f ca="1">IF(ISBLANK(H54),"",IF(H54&gt;H62,F54,F62))</f>
        <v>Тарасов Константин</v>
      </c>
      <c r="K58" s="96"/>
      <c r="L58" s="14">
        <v>4</v>
      </c>
      <c r="M58" s="19"/>
    </row>
    <row r="59" spans="1:17" ht="15" customHeight="1" x14ac:dyDescent="0.25">
      <c r="I59" s="18"/>
    </row>
    <row r="60" spans="1:17" ht="15" customHeight="1" x14ac:dyDescent="0.25">
      <c r="A60" s="11" t="s">
        <v>87</v>
      </c>
      <c r="B60" s="95" t="str">
        <f ca="1">IF(LEFT(A61,1)="-",IF(ISBLANK(INDIRECT(ADDRESS(2^MID(A61,2,1)+2+(MID(A61,3,2)-1)*2^(MID(A61,2,1)+2),MID(A61,2,1)*4,,,A60))),"",IF(INDIRECT(ADDRESS(2^MID(A61,2,1)+2+(MID(A61,3,2)-1)*2^(MID(A61,2,1)+2),MID(A61,2,1)*4,,,A60))&gt;INDIRECT(ADDRESS(2^(1+MID(A61,2,1))+2^MID(A61,2,1)+2+(MID(A61,3,2)-1)*2^(MID(A61,2,1)+2),MID(A61,2,1)*4,,,A60)),INDIRECT(ADDRESS(2^(1+MID(A61,2,1))+2^MID(A61,2,1)+2+(MID(A61,3,2)-1)*2^(MID(A61,2,1)+2),MID(A61,2,1)*4-2,,,A60)),INDIRECT(ADDRESS(2^MID(A61,2,1)+2+(MID(A61,3,2)-1)*2^(MID(A61,2,1)+2),MID(A61,2,1)*4-2,,,A60)))),IF(LEFT(A60,1)="X",IFERROR(INDIRECT(ADDRESS(MATCH(A61,OFFSET(INDIRECT(ADDRESS(1,3,,,A60)),0,0,200,1),0),2,,,A60)),""),IFERROR(INDIRECT(ADDRESS(MATCH(A61,OFFSET(INDIRECT(ADDRESS(3,2,,,A60)),1,6+MAX(OFFSET(INDIRECT(ADDRESS(3,2,,,A60)),0,0,1,20)),2*MAX(OFFSET(INDIRECT(ADDRESS(3,2,,,A60)),0,0,1,20)),1),0)+3,3,,,A60)),"")))</f>
        <v>Петренко Евгений</v>
      </c>
      <c r="C60" s="96"/>
      <c r="D60" s="14">
        <v>8</v>
      </c>
      <c r="E60" s="15"/>
      <c r="I60" s="18"/>
    </row>
    <row r="61" spans="1:17" ht="15" customHeight="1" x14ac:dyDescent="0.25">
      <c r="A61" s="11">
        <v>4</v>
      </c>
      <c r="E61" s="16"/>
      <c r="I61" s="18"/>
    </row>
    <row r="62" spans="1:17" ht="15" customHeight="1" x14ac:dyDescent="0.25">
      <c r="B62" s="17" t="s">
        <v>81</v>
      </c>
      <c r="C62" s="13" t="s">
        <v>125</v>
      </c>
      <c r="E62" s="18"/>
      <c r="F62" s="97" t="str">
        <f ca="1">IF(ISBLANK(D60),"",IF(D60&gt;D64,B60,B64))</f>
        <v>Федотовский Олег</v>
      </c>
      <c r="G62" s="96"/>
      <c r="H62" s="14">
        <v>0</v>
      </c>
      <c r="I62" s="19" t="s">
        <v>126</v>
      </c>
    </row>
    <row r="63" spans="1:17" ht="15" customHeight="1" x14ac:dyDescent="0.25">
      <c r="C63" s="13"/>
      <c r="E63" s="18"/>
    </row>
    <row r="64" spans="1:17" ht="15" customHeight="1" x14ac:dyDescent="0.25">
      <c r="A64" s="11" t="s">
        <v>91</v>
      </c>
      <c r="B64" s="95" t="str">
        <f ca="1">IF(LEFT(A65,1)="-",IF(ISBLANK(INDIRECT(ADDRESS(2^MID(A65,2,1)+2+(MID(A65,3,2)-1)*2^(MID(A65,2,1)+2),MID(A65,2,1)*4,,,A64))),"",IF(INDIRECT(ADDRESS(2^MID(A65,2,1)+2+(MID(A65,3,2)-1)*2^(MID(A65,2,1)+2),MID(A65,2,1)*4,,,A64))&gt;INDIRECT(ADDRESS(2^(1+MID(A65,2,1))+2^MID(A65,2,1)+2+(MID(A65,3,2)-1)*2^(MID(A65,2,1)+2),MID(A65,2,1)*4,,,A64)),INDIRECT(ADDRESS(2^(1+MID(A65,2,1))+2^MID(A65,2,1)+2+(MID(A65,3,2)-1)*2^(MID(A65,2,1)+2),MID(A65,2,1)*4-2,,,A64)),INDIRECT(ADDRESS(2^MID(A65,2,1)+2+(MID(A65,3,2)-1)*2^(MID(A65,2,1)+2),MID(A65,2,1)*4-2,,,A64)))),IF(LEFT(A64,1)="X",IFERROR(INDIRECT(ADDRESS(MATCH(A65,OFFSET(INDIRECT(ADDRESS(1,3,,,A64)),0,0,200,1),0),2,,,A64)),""),IFERROR(INDIRECT(ADDRESS(MATCH(A65,OFFSET(INDIRECT(ADDRESS(3,2,,,A64)),1,6+MAX(OFFSET(INDIRECT(ADDRESS(3,2,,,A64)),0,0,1,20)),2*MAX(OFFSET(INDIRECT(ADDRESS(3,2,,,A64)),0,0,1,20)),1),0)+3,3,,,A64)),"")))</f>
        <v>Федотовский Олег</v>
      </c>
      <c r="C64" s="96"/>
      <c r="D64" s="14">
        <v>13</v>
      </c>
      <c r="E64" s="19"/>
    </row>
    <row r="65" spans="1:7" x14ac:dyDescent="0.25">
      <c r="A65" s="11">
        <v>3</v>
      </c>
    </row>
    <row r="68" spans="1:7" ht="15" customHeight="1" x14ac:dyDescent="0.25">
      <c r="B68" s="95" t="str">
        <f ca="1">IF(ISBLANK(L10),"",IF(L10&gt;L26,J26,J10))</f>
        <v>Пелевин Андрей</v>
      </c>
      <c r="C68" s="96"/>
      <c r="D68" s="14">
        <v>13</v>
      </c>
      <c r="E68" s="15"/>
      <c r="F68" s="98"/>
      <c r="G68" s="98"/>
    </row>
    <row r="69" spans="1:7" ht="15" customHeight="1" x14ac:dyDescent="0.25">
      <c r="E69" s="16"/>
    </row>
    <row r="70" spans="1:7" ht="15" customHeight="1" x14ac:dyDescent="0.25">
      <c r="B70" s="17" t="s">
        <v>81</v>
      </c>
      <c r="C70" s="13">
        <v>6</v>
      </c>
      <c r="E70" s="18"/>
      <c r="F70" s="97" t="str">
        <f ca="1">IF(ISBLANK(D68),"",IF(D68&gt;D72,B68,B72))</f>
        <v>Пелевин Андрей</v>
      </c>
      <c r="G70" s="95"/>
    </row>
    <row r="71" spans="1:7" ht="15" customHeight="1" x14ac:dyDescent="0.25">
      <c r="E71" s="18"/>
    </row>
    <row r="72" spans="1:7" ht="15" customHeight="1" x14ac:dyDescent="0.25">
      <c r="B72" s="95" t="str">
        <f ca="1">IF(ISBLANK(L42),"",IF(L42&gt;L58,J58,J42))</f>
        <v>Тарасов Константин</v>
      </c>
      <c r="C72" s="96"/>
      <c r="D72" s="14">
        <v>2</v>
      </c>
      <c r="E72" s="19"/>
    </row>
    <row r="86" spans="12:12" ht="15" customHeight="1" x14ac:dyDescent="0.25">
      <c r="L86" s="13"/>
    </row>
  </sheetData>
  <mergeCells count="37">
    <mergeCell ref="B4:C4"/>
    <mergeCell ref="F6:G6"/>
    <mergeCell ref="B8:C8"/>
    <mergeCell ref="J10:K10"/>
    <mergeCell ref="B12:C12"/>
    <mergeCell ref="R34:S34"/>
    <mergeCell ref="B36:C36"/>
    <mergeCell ref="F14:G14"/>
    <mergeCell ref="B16:C16"/>
    <mergeCell ref="N18:O18"/>
    <mergeCell ref="B20:C20"/>
    <mergeCell ref="F22:G22"/>
    <mergeCell ref="B24:C24"/>
    <mergeCell ref="F70:G70"/>
    <mergeCell ref="B72:C72"/>
    <mergeCell ref="N50:O50"/>
    <mergeCell ref="B52:C52"/>
    <mergeCell ref="F54:G54"/>
    <mergeCell ref="B56:C56"/>
    <mergeCell ref="J58:K58"/>
    <mergeCell ref="B60:C60"/>
    <mergeCell ref="N1:O1"/>
    <mergeCell ref="F62:G62"/>
    <mergeCell ref="B64:C64"/>
    <mergeCell ref="B68:C68"/>
    <mergeCell ref="F68:G68"/>
    <mergeCell ref="F38:G38"/>
    <mergeCell ref="B40:C40"/>
    <mergeCell ref="J42:K42"/>
    <mergeCell ref="B44:C44"/>
    <mergeCell ref="F46:G46"/>
    <mergeCell ref="B48:C48"/>
    <mergeCell ref="J26:K26"/>
    <mergeCell ref="B28:C28"/>
    <mergeCell ref="F30:G30"/>
    <mergeCell ref="B32:C32"/>
    <mergeCell ref="B1:K1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C8" sqref="C8:E9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104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105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24</v>
      </c>
      <c r="D4" s="84"/>
      <c r="E4" s="85"/>
      <c r="F4" s="28" t="s">
        <v>96</v>
      </c>
      <c r="G4" s="29" t="str">
        <f ca="1">INDIRECT(ADDRESS(21,6))&amp;":"&amp;INDIRECT(ADDRESS(21,7))</f>
        <v>11:13</v>
      </c>
      <c r="H4" s="29" t="str">
        <f ca="1">INDIRECT(ADDRESS(25,7))&amp;":"&amp;INDIRECT(ADDRESS(25,6))</f>
        <v>12:13</v>
      </c>
      <c r="I4" s="30" t="str">
        <f ca="1">INDIRECT(ADDRESS(16,6))&amp;":"&amp;INDIRECT(ADDRESS(16,7))</f>
        <v>5:13</v>
      </c>
      <c r="J4" s="86">
        <f ca="1">IF(COUNT(F5:I5)=0,"",COUNTIF(F5:I5,"&gt;0")+0.5*COUNTIF(F5:I5,0))</f>
        <v>0</v>
      </c>
      <c r="K4" s="31"/>
      <c r="L4" s="77">
        <v>4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-2</v>
      </c>
      <c r="H5" s="33">
        <f ca="1">IF(LEN(INDIRECT(ADDRESS(ROW()-1, COLUMN())))=1,"",INDIRECT(ADDRESS(25,7))-INDIRECT(ADDRESS(25,6)))</f>
        <v>-1</v>
      </c>
      <c r="I5" s="34">
        <f ca="1">IF(LEN(INDIRECT(ADDRESS(ROW()-1, COLUMN())))=1,"",INDIRECT(ADDRESS(16,6))-INDIRECT(ADDRESS(16,7)))</f>
        <v>-8</v>
      </c>
      <c r="J5" s="69"/>
      <c r="K5" s="33">
        <f ca="1">IF(COUNT(F5:I5)=0,"",SUM(F5:I5))</f>
        <v>-11</v>
      </c>
      <c r="L5" s="71"/>
    </row>
    <row r="6" spans="1:13" ht="21" x14ac:dyDescent="0.25">
      <c r="B6" s="61">
        <v>2</v>
      </c>
      <c r="C6" s="74" t="s">
        <v>18</v>
      </c>
      <c r="D6" s="75"/>
      <c r="E6" s="76"/>
      <c r="F6" s="35" t="str">
        <f ca="1">INDIRECT(ADDRESS(21,7))&amp;":"&amp;INDIRECT(ADDRESS(21,6))</f>
        <v>13:11</v>
      </c>
      <c r="G6" s="36" t="s">
        <v>96</v>
      </c>
      <c r="H6" s="37" t="str">
        <f ca="1">INDIRECT(ADDRESS(17,6))&amp;":"&amp;INDIRECT(ADDRESS(17,7))</f>
        <v>13:6</v>
      </c>
      <c r="I6" s="38" t="str">
        <f ca="1">INDIRECT(ADDRESS(24,6))&amp;":"&amp;INDIRECT(ADDRESS(24,7))</f>
        <v>13:2</v>
      </c>
      <c r="J6" s="69">
        <f ca="1">IF(COUNT(F7:I7)=0,"",COUNTIF(F7:I7,"&gt;0")+0.5*COUNTIF(F7:I7,0))</f>
        <v>3</v>
      </c>
      <c r="K6" s="33"/>
      <c r="L6" s="71">
        <v>1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2</v>
      </c>
      <c r="G7" s="40" t="s">
        <v>96</v>
      </c>
      <c r="H7" s="33">
        <f ca="1">IF(LEN(INDIRECT(ADDRESS(ROW()-1, COLUMN())))=1,"",INDIRECT(ADDRESS(17,6))-INDIRECT(ADDRESS(17,7)))</f>
        <v>7</v>
      </c>
      <c r="I7" s="34">
        <f ca="1">IF(LEN(INDIRECT(ADDRESS(ROW()-1, COLUMN())))=1,"",INDIRECT(ADDRESS(24,6))-INDIRECT(ADDRESS(24,7)))</f>
        <v>11</v>
      </c>
      <c r="J7" s="69"/>
      <c r="K7" s="33">
        <f ca="1">IF(COUNT(F7:I7)=0,"",SUM(F7:I7))</f>
        <v>20</v>
      </c>
      <c r="L7" s="71"/>
    </row>
    <row r="8" spans="1:13" ht="21" x14ac:dyDescent="0.25">
      <c r="B8" s="61">
        <v>3</v>
      </c>
      <c r="C8" s="74" t="s">
        <v>51</v>
      </c>
      <c r="D8" s="75"/>
      <c r="E8" s="76"/>
      <c r="F8" s="35" t="str">
        <f ca="1">INDIRECT(ADDRESS(25,6))&amp;":"&amp;INDIRECT(ADDRESS(25,7))</f>
        <v>13:12</v>
      </c>
      <c r="G8" s="37" t="str">
        <f ca="1">INDIRECT(ADDRESS(17,7))&amp;":"&amp;INDIRECT(ADDRESS(17,6))</f>
        <v>6:13</v>
      </c>
      <c r="H8" s="36" t="s">
        <v>96</v>
      </c>
      <c r="I8" s="38" t="str">
        <f ca="1">INDIRECT(ADDRESS(20,7))&amp;":"&amp;INDIRECT(ADDRESS(20,6))</f>
        <v>13:9</v>
      </c>
      <c r="J8" s="69">
        <f ca="1">IF(COUNT(F9:I9)=0,"",COUNTIF(F9:I9,"&gt;0")+0.5*COUNTIF(F9:I9,0))</f>
        <v>2</v>
      </c>
      <c r="K8" s="33"/>
      <c r="L8" s="71">
        <v>2</v>
      </c>
    </row>
    <row r="9" spans="1:13" ht="21" x14ac:dyDescent="0.25">
      <c r="B9" s="73"/>
      <c r="C9" s="74"/>
      <c r="D9" s="75"/>
      <c r="E9" s="76"/>
      <c r="F9" s="39">
        <f ca="1">IF(LEN(INDIRECT(ADDRESS(ROW()-1, COLUMN())))=1,"",INDIRECT(ADDRESS(25,6))-INDIRECT(ADDRESS(25,7)))</f>
        <v>1</v>
      </c>
      <c r="G9" s="33">
        <f ca="1">IF(LEN(INDIRECT(ADDRESS(ROW()-1, COLUMN())))=1,"",INDIRECT(ADDRESS(17,7))-INDIRECT(ADDRESS(17,6)))</f>
        <v>-7</v>
      </c>
      <c r="H9" s="40" t="s">
        <v>96</v>
      </c>
      <c r="I9" s="34">
        <f ca="1">IF(LEN(INDIRECT(ADDRESS(ROW()-1, COLUMN())))=1,"",INDIRECT(ADDRESS(20,7))-INDIRECT(ADDRESS(20,6)))</f>
        <v>4</v>
      </c>
      <c r="J9" s="69"/>
      <c r="K9" s="33">
        <f ca="1">IF(COUNT(F9:I9)=0,"",SUM(F9:I9))</f>
        <v>-2</v>
      </c>
      <c r="L9" s="71"/>
    </row>
    <row r="10" spans="1:13" ht="21" x14ac:dyDescent="0.25">
      <c r="B10" s="61">
        <v>4</v>
      </c>
      <c r="C10" s="63" t="s">
        <v>58</v>
      </c>
      <c r="D10" s="64"/>
      <c r="E10" s="65"/>
      <c r="F10" s="35" t="str">
        <f ca="1">INDIRECT(ADDRESS(16,7))&amp;":"&amp;INDIRECT(ADDRESS(16,6))</f>
        <v>13:5</v>
      </c>
      <c r="G10" s="37" t="str">
        <f ca="1">INDIRECT(ADDRESS(24,7))&amp;":"&amp;INDIRECT(ADDRESS(24,6))</f>
        <v>2:13</v>
      </c>
      <c r="H10" s="37" t="str">
        <f ca="1">INDIRECT(ADDRESS(20,6))&amp;":"&amp;INDIRECT(ADDRESS(20,7))</f>
        <v>9:13</v>
      </c>
      <c r="I10" s="41" t="s">
        <v>96</v>
      </c>
      <c r="J10" s="69">
        <f ca="1">IF(COUNT(F11:I11)=0,"",COUNTIF(F11:I11,"&gt;0")+0.5*COUNTIF(F11:I11,0))</f>
        <v>1</v>
      </c>
      <c r="K10" s="33"/>
      <c r="L10" s="71">
        <v>3</v>
      </c>
    </row>
    <row r="11" spans="1:13" ht="21.75" thickBot="1" x14ac:dyDescent="0.3">
      <c r="B11" s="62"/>
      <c r="C11" s="66"/>
      <c r="D11" s="67"/>
      <c r="E11" s="68"/>
      <c r="F11" s="42">
        <f ca="1">IF(LEN(INDIRECT(ADDRESS(ROW()-1, COLUMN())))=1,"",INDIRECT(ADDRESS(16,7))-INDIRECT(ADDRESS(16,6)))</f>
        <v>8</v>
      </c>
      <c r="G11" s="43">
        <f ca="1">IF(LEN(INDIRECT(ADDRESS(ROW()-1, COLUMN())))=1,"",INDIRECT(ADDRESS(24,7))-INDIRECT(ADDRESS(24,6)))</f>
        <v>-11</v>
      </c>
      <c r="H11" s="43">
        <f ca="1">IF(LEN(INDIRECT(ADDRESS(ROW()-1, COLUMN())))=1,"",INDIRECT(ADDRESS(20,6))-INDIRECT(ADDRESS(20,7)))</f>
        <v>-4</v>
      </c>
      <c r="I11" s="44" t="s">
        <v>96</v>
      </c>
      <c r="J11" s="70"/>
      <c r="K11" s="43">
        <f ca="1">IF(COUNT(F11:I11)=0,"",SUM(F11:I11))</f>
        <v>-7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Федотов Николай</v>
      </c>
      <c r="D16" s="58"/>
      <c r="E16" s="59"/>
      <c r="F16" s="49">
        <v>5</v>
      </c>
      <c r="G16" s="50">
        <v>13</v>
      </c>
      <c r="H16" s="60" t="str">
        <f ca="1">IF(ISBLANK(INDIRECT(ADDRESS(K16*2+2,3))),"",INDIRECT(ADDRESS(K16*2+2,3)))</f>
        <v>Елсаков Сергей</v>
      </c>
      <c r="I16" s="58"/>
      <c r="J16" s="58"/>
      <c r="K16" s="48">
        <v>4</v>
      </c>
      <c r="L16" s="51" t="s">
        <v>81</v>
      </c>
      <c r="M16" s="52" t="s">
        <v>118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Петрушко Алексей</v>
      </c>
      <c r="D17" s="58"/>
      <c r="E17" s="59"/>
      <c r="F17" s="49">
        <v>13</v>
      </c>
      <c r="G17" s="50">
        <v>6</v>
      </c>
      <c r="H17" s="60" t="str">
        <f ca="1">IF(ISBLANK(INDIRECT(ADDRESS(K17*2+2,3))),"",INDIRECT(ADDRESS(K17*2+2,3)))</f>
        <v>Гришков Сергей</v>
      </c>
      <c r="I17" s="58"/>
      <c r="J17" s="58"/>
      <c r="K17" s="48">
        <v>3</v>
      </c>
      <c r="L17" s="51" t="s">
        <v>81</v>
      </c>
      <c r="M17" s="52" t="s">
        <v>119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Елсаков Сергей</v>
      </c>
      <c r="D20" s="58"/>
      <c r="E20" s="59"/>
      <c r="F20" s="49">
        <v>9</v>
      </c>
      <c r="G20" s="50">
        <v>13</v>
      </c>
      <c r="H20" s="60" t="str">
        <f ca="1">IF(ISBLANK(INDIRECT(ADDRESS(K20*2+2,3))),"",INDIRECT(ADDRESS(K20*2+2,3)))</f>
        <v>Гришков Сергей</v>
      </c>
      <c r="I20" s="58"/>
      <c r="J20" s="58"/>
      <c r="K20" s="48">
        <v>3</v>
      </c>
      <c r="L20" s="51" t="s">
        <v>81</v>
      </c>
      <c r="M20" s="52" t="s">
        <v>120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Федотов Николай</v>
      </c>
      <c r="D21" s="58"/>
      <c r="E21" s="59"/>
      <c r="F21" s="49">
        <v>11</v>
      </c>
      <c r="G21" s="50">
        <v>13</v>
      </c>
      <c r="H21" s="60" t="str">
        <f ca="1">IF(ISBLANK(INDIRECT(ADDRESS(K21*2+2,3))),"",INDIRECT(ADDRESS(K21*2+2,3)))</f>
        <v>Петрушко Алексей</v>
      </c>
      <c r="I21" s="58"/>
      <c r="J21" s="58"/>
      <c r="K21" s="48">
        <v>2</v>
      </c>
      <c r="L21" s="51" t="s">
        <v>81</v>
      </c>
      <c r="M21" s="52" t="s">
        <v>121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Петрушко Алексей</v>
      </c>
      <c r="D24" s="58"/>
      <c r="E24" s="59"/>
      <c r="F24" s="49">
        <v>13</v>
      </c>
      <c r="G24" s="50">
        <v>2</v>
      </c>
      <c r="H24" s="60" t="str">
        <f ca="1">IF(ISBLANK(INDIRECT(ADDRESS(K24*2+2,3))),"",INDIRECT(ADDRESS(K24*2+2,3)))</f>
        <v>Елсаков Сергей</v>
      </c>
      <c r="I24" s="58"/>
      <c r="J24" s="58"/>
      <c r="K24" s="48">
        <v>4</v>
      </c>
      <c r="L24" s="51" t="s">
        <v>81</v>
      </c>
      <c r="M24" s="52" t="s">
        <v>122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Гришков Сергей</v>
      </c>
      <c r="D25" s="58"/>
      <c r="E25" s="59"/>
      <c r="F25" s="49">
        <v>13</v>
      </c>
      <c r="G25" s="50">
        <v>12</v>
      </c>
      <c r="H25" s="60" t="str">
        <f ca="1">IF(ISBLANK(INDIRECT(ADDRESS(K25*2+2,3))),"",INDIRECT(ADDRESS(K25*2+2,3)))</f>
        <v>Федотов Николай</v>
      </c>
      <c r="I25" s="58"/>
      <c r="J25" s="58"/>
      <c r="K25" s="48">
        <v>1</v>
      </c>
      <c r="L25" s="51" t="s">
        <v>81</v>
      </c>
      <c r="M25" s="52" t="s">
        <v>123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M8" sqref="M8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106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105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7" t="s">
        <v>41</v>
      </c>
      <c r="D4" s="88"/>
      <c r="E4" s="89"/>
      <c r="F4" s="28" t="s">
        <v>96</v>
      </c>
      <c r="G4" s="29" t="str">
        <f ca="1">INDIRECT(ADDRESS(21,6))&amp;":"&amp;INDIRECT(ADDRESS(21,7))</f>
        <v>13:6</v>
      </c>
      <c r="H4" s="29" t="str">
        <f ca="1">INDIRECT(ADDRESS(25,7))&amp;":"&amp;INDIRECT(ADDRESS(25,6))</f>
        <v>7:13</v>
      </c>
      <c r="I4" s="30" t="str">
        <f ca="1">INDIRECT(ADDRESS(16,6))&amp;":"&amp;INDIRECT(ADDRESS(16,7))</f>
        <v>13:8</v>
      </c>
      <c r="J4" s="86">
        <f ca="1">IF(COUNT(F5:I5)=0,"",COUNTIF(F5:I5,"&gt;0")+0.5*COUNTIF(F5:I5,0))</f>
        <v>2</v>
      </c>
      <c r="K4" s="31"/>
      <c r="L4" s="77">
        <v>2</v>
      </c>
    </row>
    <row r="5" spans="1:13" ht="21" x14ac:dyDescent="0.25">
      <c r="B5" s="73"/>
      <c r="C5" s="74"/>
      <c r="D5" s="75"/>
      <c r="E5" s="76"/>
      <c r="F5" s="32" t="s">
        <v>96</v>
      </c>
      <c r="G5" s="33">
        <f ca="1">IF(LEN(INDIRECT(ADDRESS(ROW()-1, COLUMN())))=1,"",INDIRECT(ADDRESS(21,6))-INDIRECT(ADDRESS(21,7)))</f>
        <v>7</v>
      </c>
      <c r="H5" s="33">
        <f ca="1">IF(LEN(INDIRECT(ADDRESS(ROW()-1, COLUMN())))=1,"",INDIRECT(ADDRESS(25,7))-INDIRECT(ADDRESS(25,6)))</f>
        <v>-6</v>
      </c>
      <c r="I5" s="34">
        <f ca="1">IF(LEN(INDIRECT(ADDRESS(ROW()-1, COLUMN())))=1,"",INDIRECT(ADDRESS(16,6))-INDIRECT(ADDRESS(16,7)))</f>
        <v>5</v>
      </c>
      <c r="J5" s="69"/>
      <c r="K5" s="33">
        <f ca="1">IF(COUNT(F5:I5)=0,"",SUM(F5:I5))</f>
        <v>6</v>
      </c>
      <c r="L5" s="71"/>
    </row>
    <row r="6" spans="1:13" ht="21" x14ac:dyDescent="0.25">
      <c r="B6" s="61">
        <v>2</v>
      </c>
      <c r="C6" s="63" t="s">
        <v>39</v>
      </c>
      <c r="D6" s="64"/>
      <c r="E6" s="65"/>
      <c r="F6" s="35" t="str">
        <f ca="1">INDIRECT(ADDRESS(21,7))&amp;":"&amp;INDIRECT(ADDRESS(21,6))</f>
        <v>6:13</v>
      </c>
      <c r="G6" s="36" t="s">
        <v>96</v>
      </c>
      <c r="H6" s="37" t="str">
        <f ca="1">INDIRECT(ADDRESS(17,6))&amp;":"&amp;INDIRECT(ADDRESS(17,7))</f>
        <v>11:13</v>
      </c>
      <c r="I6" s="38" t="str">
        <f ca="1">INDIRECT(ADDRESS(24,6))&amp;":"&amp;INDIRECT(ADDRESS(24,7))</f>
        <v>4:13</v>
      </c>
      <c r="J6" s="69">
        <f ca="1">IF(COUNT(F7:I7)=0,"",COUNTIF(F7:I7,"&gt;0")+0.5*COUNTIF(F7:I7,0))</f>
        <v>0</v>
      </c>
      <c r="K6" s="33"/>
      <c r="L6" s="71">
        <v>4</v>
      </c>
    </row>
    <row r="7" spans="1:13" ht="21" x14ac:dyDescent="0.25">
      <c r="B7" s="73"/>
      <c r="C7" s="63"/>
      <c r="D7" s="64"/>
      <c r="E7" s="65"/>
      <c r="F7" s="39">
        <f ca="1">IF(LEN(INDIRECT(ADDRESS(ROW()-1, COLUMN())))=1,"",INDIRECT(ADDRESS(21,7))-INDIRECT(ADDRESS(21,6)))</f>
        <v>-7</v>
      </c>
      <c r="G7" s="40" t="s">
        <v>96</v>
      </c>
      <c r="H7" s="33">
        <f ca="1">IF(LEN(INDIRECT(ADDRESS(ROW()-1, COLUMN())))=1,"",INDIRECT(ADDRESS(17,6))-INDIRECT(ADDRESS(17,7)))</f>
        <v>-2</v>
      </c>
      <c r="I7" s="34">
        <f ca="1">IF(LEN(INDIRECT(ADDRESS(ROW()-1, COLUMN())))=1,"",INDIRECT(ADDRESS(24,6))-INDIRECT(ADDRESS(24,7)))</f>
        <v>-9</v>
      </c>
      <c r="J7" s="69"/>
      <c r="K7" s="33">
        <f ca="1">IF(COUNT(F7:I7)=0,"",SUM(F7:I7))</f>
        <v>-18</v>
      </c>
      <c r="L7" s="71"/>
    </row>
    <row r="8" spans="1:13" ht="21" x14ac:dyDescent="0.25">
      <c r="B8" s="61">
        <v>3</v>
      </c>
      <c r="C8" s="74" t="s">
        <v>49</v>
      </c>
      <c r="D8" s="75"/>
      <c r="E8" s="76"/>
      <c r="F8" s="35" t="str">
        <f ca="1">INDIRECT(ADDRESS(25,6))&amp;":"&amp;INDIRECT(ADDRESS(25,7))</f>
        <v>13:7</v>
      </c>
      <c r="G8" s="37" t="str">
        <f ca="1">INDIRECT(ADDRESS(17,7))&amp;":"&amp;INDIRECT(ADDRESS(17,6))</f>
        <v>13:11</v>
      </c>
      <c r="H8" s="36" t="s">
        <v>96</v>
      </c>
      <c r="I8" s="38" t="str">
        <f ca="1">INDIRECT(ADDRESS(20,7))&amp;":"&amp;INDIRECT(ADDRESS(20,6))</f>
        <v>13:9</v>
      </c>
      <c r="J8" s="69">
        <f ca="1">IF(COUNT(F9:I9)=0,"",COUNTIF(F9:I9,"&gt;0")+0.5*COUNTIF(F9:I9,0))</f>
        <v>3</v>
      </c>
      <c r="K8" s="33"/>
      <c r="L8" s="71">
        <v>1</v>
      </c>
    </row>
    <row r="9" spans="1:13" ht="21" x14ac:dyDescent="0.25">
      <c r="B9" s="73"/>
      <c r="C9" s="74"/>
      <c r="D9" s="75"/>
      <c r="E9" s="76"/>
      <c r="F9" s="39">
        <f ca="1">IF(LEN(INDIRECT(ADDRESS(ROW()-1, COLUMN())))=1,"",INDIRECT(ADDRESS(25,6))-INDIRECT(ADDRESS(25,7)))</f>
        <v>6</v>
      </c>
      <c r="G9" s="33">
        <f ca="1">IF(LEN(INDIRECT(ADDRESS(ROW()-1, COLUMN())))=1,"",INDIRECT(ADDRESS(17,7))-INDIRECT(ADDRESS(17,6)))</f>
        <v>2</v>
      </c>
      <c r="H9" s="40" t="s">
        <v>96</v>
      </c>
      <c r="I9" s="34">
        <f ca="1">IF(LEN(INDIRECT(ADDRESS(ROW()-1, COLUMN())))=1,"",INDIRECT(ADDRESS(20,7))-INDIRECT(ADDRESS(20,6)))</f>
        <v>4</v>
      </c>
      <c r="J9" s="69"/>
      <c r="K9" s="33">
        <f ca="1">IF(COUNT(F9:I9)=0,"",SUM(F9:I9))</f>
        <v>12</v>
      </c>
      <c r="L9" s="71"/>
    </row>
    <row r="10" spans="1:13" ht="21" x14ac:dyDescent="0.25">
      <c r="B10" s="61">
        <v>4</v>
      </c>
      <c r="C10" s="63" t="s">
        <v>47</v>
      </c>
      <c r="D10" s="64"/>
      <c r="E10" s="65"/>
      <c r="F10" s="35" t="str">
        <f ca="1">INDIRECT(ADDRESS(16,7))&amp;":"&amp;INDIRECT(ADDRESS(16,6))</f>
        <v>8:13</v>
      </c>
      <c r="G10" s="37" t="str">
        <f ca="1">INDIRECT(ADDRESS(24,7))&amp;":"&amp;INDIRECT(ADDRESS(24,6))</f>
        <v>13:4</v>
      </c>
      <c r="H10" s="37" t="str">
        <f ca="1">INDIRECT(ADDRESS(20,6))&amp;":"&amp;INDIRECT(ADDRESS(20,7))</f>
        <v>9:13</v>
      </c>
      <c r="I10" s="41" t="s">
        <v>96</v>
      </c>
      <c r="J10" s="69">
        <f ca="1">IF(COUNT(F11:I11)=0,"",COUNTIF(F11:I11,"&gt;0")+0.5*COUNTIF(F11:I11,0))</f>
        <v>1</v>
      </c>
      <c r="K10" s="33"/>
      <c r="L10" s="71">
        <v>3</v>
      </c>
    </row>
    <row r="11" spans="1:13" ht="21.75" thickBot="1" x14ac:dyDescent="0.3">
      <c r="B11" s="62"/>
      <c r="C11" s="66"/>
      <c r="D11" s="67"/>
      <c r="E11" s="68"/>
      <c r="F11" s="42">
        <f ca="1">IF(LEN(INDIRECT(ADDRESS(ROW()-1, COLUMN())))=1,"",INDIRECT(ADDRESS(16,7))-INDIRECT(ADDRESS(16,6)))</f>
        <v>-5</v>
      </c>
      <c r="G11" s="43">
        <f ca="1">IF(LEN(INDIRECT(ADDRESS(ROW()-1, COLUMN())))=1,"",INDIRECT(ADDRESS(24,7))-INDIRECT(ADDRESS(24,6)))</f>
        <v>9</v>
      </c>
      <c r="H11" s="43">
        <f ca="1">IF(LEN(INDIRECT(ADDRESS(ROW()-1, COLUMN())))=1,"",INDIRECT(ADDRESS(20,6))-INDIRECT(ADDRESS(20,7)))</f>
        <v>-4</v>
      </c>
      <c r="I11" s="44" t="s">
        <v>96</v>
      </c>
      <c r="J11" s="70"/>
      <c r="K11" s="43">
        <f ca="1">IF(COUNT(F11:I11)=0,"",SUM(F11:I11))</f>
        <v>0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Воронов Олег</v>
      </c>
      <c r="D16" s="58"/>
      <c r="E16" s="59"/>
      <c r="F16" s="49">
        <v>13</v>
      </c>
      <c r="G16" s="50">
        <v>8</v>
      </c>
      <c r="H16" s="60" t="str">
        <f ca="1">IF(ISBLANK(INDIRECT(ADDRESS(K16*2+2,3))),"",INDIRECT(ADDRESS(K16*2+2,3)))</f>
        <v>Иванов Юрий</v>
      </c>
      <c r="I16" s="58"/>
      <c r="J16" s="58"/>
      <c r="K16" s="48">
        <v>4</v>
      </c>
      <c r="L16" s="51" t="s">
        <v>81</v>
      </c>
      <c r="M16" s="52" t="s">
        <v>122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Каргашин Илья</v>
      </c>
      <c r="D17" s="58"/>
      <c r="E17" s="59"/>
      <c r="F17" s="49">
        <v>11</v>
      </c>
      <c r="G17" s="50">
        <v>13</v>
      </c>
      <c r="H17" s="60" t="str">
        <f ca="1">IF(ISBLANK(INDIRECT(ADDRESS(K17*2+2,3))),"",INDIRECT(ADDRESS(K17*2+2,3)))</f>
        <v>Трутнев Евгений</v>
      </c>
      <c r="I17" s="58"/>
      <c r="J17" s="58"/>
      <c r="K17" s="48">
        <v>3</v>
      </c>
      <c r="L17" s="51" t="s">
        <v>81</v>
      </c>
      <c r="M17" s="52" t="s">
        <v>123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Иванов Юрий</v>
      </c>
      <c r="D20" s="58"/>
      <c r="E20" s="59"/>
      <c r="F20" s="49">
        <v>9</v>
      </c>
      <c r="G20" s="50">
        <v>13</v>
      </c>
      <c r="H20" s="60" t="str">
        <f ca="1">IF(ISBLANK(INDIRECT(ADDRESS(K20*2+2,3))),"",INDIRECT(ADDRESS(K20*2+2,3)))</f>
        <v>Трутнев Евгений</v>
      </c>
      <c r="I20" s="58"/>
      <c r="J20" s="58"/>
      <c r="K20" s="48">
        <v>3</v>
      </c>
      <c r="L20" s="51" t="s">
        <v>81</v>
      </c>
      <c r="M20" s="52" t="s">
        <v>124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Воронов Олег</v>
      </c>
      <c r="D21" s="58"/>
      <c r="E21" s="59"/>
      <c r="F21" s="49">
        <v>13</v>
      </c>
      <c r="G21" s="50">
        <v>6</v>
      </c>
      <c r="H21" s="60" t="str">
        <f ca="1">IF(ISBLANK(INDIRECT(ADDRESS(K21*2+2,3))),"",INDIRECT(ADDRESS(K21*2+2,3)))</f>
        <v>Каргашин Илья</v>
      </c>
      <c r="I21" s="58"/>
      <c r="J21" s="58"/>
      <c r="K21" s="48">
        <v>2</v>
      </c>
      <c r="L21" s="51" t="s">
        <v>81</v>
      </c>
      <c r="M21" s="52" t="s">
        <v>125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Каргашин Илья</v>
      </c>
      <c r="D24" s="58"/>
      <c r="E24" s="59"/>
      <c r="F24" s="49">
        <v>4</v>
      </c>
      <c r="G24" s="50">
        <v>13</v>
      </c>
      <c r="H24" s="60" t="str">
        <f ca="1">IF(ISBLANK(INDIRECT(ADDRESS(K24*2+2,3))),"",INDIRECT(ADDRESS(K24*2+2,3)))</f>
        <v>Иванов Юрий</v>
      </c>
      <c r="I24" s="58"/>
      <c r="J24" s="58"/>
      <c r="K24" s="48">
        <v>4</v>
      </c>
      <c r="L24" s="51" t="s">
        <v>81</v>
      </c>
      <c r="M24" s="52" t="s">
        <v>118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Трутнев Евгений</v>
      </c>
      <c r="D25" s="58"/>
      <c r="E25" s="59"/>
      <c r="F25" s="49">
        <v>13</v>
      </c>
      <c r="G25" s="50">
        <v>7</v>
      </c>
      <c r="H25" s="60" t="str">
        <f ca="1">IF(ISBLANK(INDIRECT(ADDRESS(K25*2+2,3))),"",INDIRECT(ADDRESS(K25*2+2,3)))</f>
        <v>Воронов Олег</v>
      </c>
      <c r="I25" s="58"/>
      <c r="J25" s="58"/>
      <c r="K25" s="48">
        <v>1</v>
      </c>
      <c r="L25" s="51" t="s">
        <v>81</v>
      </c>
      <c r="M25" s="52" t="s">
        <v>119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9" sqref="O9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107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105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33</v>
      </c>
      <c r="D4" s="84"/>
      <c r="E4" s="85"/>
      <c r="F4" s="28" t="s">
        <v>96</v>
      </c>
      <c r="G4" s="29" t="str">
        <f ca="1">INDIRECT(ADDRESS(21,6))&amp;":"&amp;INDIRECT(ADDRESS(21,7))</f>
        <v>7:13</v>
      </c>
      <c r="H4" s="29" t="str">
        <f ca="1">INDIRECT(ADDRESS(25,7))&amp;":"&amp;INDIRECT(ADDRESS(25,6))</f>
        <v>8:12</v>
      </c>
      <c r="I4" s="30" t="str">
        <f ca="1">INDIRECT(ADDRESS(16,6))&amp;":"&amp;INDIRECT(ADDRESS(16,7))</f>
        <v>11:7</v>
      </c>
      <c r="J4" s="86">
        <f ca="1">IF(COUNT(F5:I5)=0,"",COUNTIF(F5:I5,"&gt;0")+0.5*COUNTIF(F5:I5,0))</f>
        <v>1</v>
      </c>
      <c r="K4" s="31"/>
      <c r="L4" s="77">
        <v>3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-6</v>
      </c>
      <c r="H5" s="33">
        <f ca="1">IF(LEN(INDIRECT(ADDRESS(ROW()-1, COLUMN())))=1,"",INDIRECT(ADDRESS(25,7))-INDIRECT(ADDRESS(25,6)))</f>
        <v>-4</v>
      </c>
      <c r="I5" s="34">
        <f ca="1">IF(LEN(INDIRECT(ADDRESS(ROW()-1, COLUMN())))=1,"",INDIRECT(ADDRESS(16,6))-INDIRECT(ADDRESS(16,7)))</f>
        <v>4</v>
      </c>
      <c r="J5" s="69"/>
      <c r="K5" s="33">
        <f ca="1">IF(COUNT(F5:I5)=0,"",SUM(F5:I5))</f>
        <v>-6</v>
      </c>
      <c r="L5" s="71"/>
    </row>
    <row r="6" spans="1:13" ht="21" x14ac:dyDescent="0.25">
      <c r="B6" s="61">
        <v>2</v>
      </c>
      <c r="C6" s="74" t="s">
        <v>10</v>
      </c>
      <c r="D6" s="75"/>
      <c r="E6" s="76"/>
      <c r="F6" s="35" t="str">
        <f ca="1">INDIRECT(ADDRESS(21,7))&amp;":"&amp;INDIRECT(ADDRESS(21,6))</f>
        <v>13:7</v>
      </c>
      <c r="G6" s="36" t="s">
        <v>96</v>
      </c>
      <c r="H6" s="37" t="str">
        <f ca="1">INDIRECT(ADDRESS(17,6))&amp;":"&amp;INDIRECT(ADDRESS(17,7))</f>
        <v>13:5</v>
      </c>
      <c r="I6" s="38" t="str">
        <f ca="1">INDIRECT(ADDRESS(24,6))&amp;":"&amp;INDIRECT(ADDRESS(24,7))</f>
        <v>13:5</v>
      </c>
      <c r="J6" s="69">
        <f ca="1">IF(COUNT(F7:I7)=0,"",COUNTIF(F7:I7,"&gt;0")+0.5*COUNTIF(F7:I7,0))</f>
        <v>3</v>
      </c>
      <c r="K6" s="33"/>
      <c r="L6" s="71">
        <v>1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6</v>
      </c>
      <c r="G7" s="40" t="s">
        <v>96</v>
      </c>
      <c r="H7" s="33">
        <f ca="1">IF(LEN(INDIRECT(ADDRESS(ROW()-1, COLUMN())))=1,"",INDIRECT(ADDRESS(17,6))-INDIRECT(ADDRESS(17,7)))</f>
        <v>8</v>
      </c>
      <c r="I7" s="34">
        <f ca="1">IF(LEN(INDIRECT(ADDRESS(ROW()-1, COLUMN())))=1,"",INDIRECT(ADDRESS(24,6))-INDIRECT(ADDRESS(24,7)))</f>
        <v>8</v>
      </c>
      <c r="J7" s="69"/>
      <c r="K7" s="33">
        <f ca="1">IF(COUNT(F7:I7)=0,"",SUM(F7:I7))</f>
        <v>22</v>
      </c>
      <c r="L7" s="71"/>
    </row>
    <row r="8" spans="1:13" ht="21" x14ac:dyDescent="0.25">
      <c r="B8" s="61">
        <v>3</v>
      </c>
      <c r="C8" s="74" t="s">
        <v>57</v>
      </c>
      <c r="D8" s="75"/>
      <c r="E8" s="76"/>
      <c r="F8" s="35" t="str">
        <f ca="1">INDIRECT(ADDRESS(25,6))&amp;":"&amp;INDIRECT(ADDRESS(25,7))</f>
        <v>12:8</v>
      </c>
      <c r="G8" s="37" t="str">
        <f ca="1">INDIRECT(ADDRESS(17,7))&amp;":"&amp;INDIRECT(ADDRESS(17,6))</f>
        <v>5:13</v>
      </c>
      <c r="H8" s="36" t="s">
        <v>96</v>
      </c>
      <c r="I8" s="38" t="str">
        <f ca="1">INDIRECT(ADDRESS(20,7))&amp;":"&amp;INDIRECT(ADDRESS(20,6))</f>
        <v>13:5</v>
      </c>
      <c r="J8" s="69">
        <f ca="1">IF(COUNT(F9:I9)=0,"",COUNTIF(F9:I9,"&gt;0")+0.5*COUNTIF(F9:I9,0))</f>
        <v>2</v>
      </c>
      <c r="K8" s="33"/>
      <c r="L8" s="71">
        <v>2</v>
      </c>
    </row>
    <row r="9" spans="1:13" ht="21" x14ac:dyDescent="0.25">
      <c r="B9" s="73"/>
      <c r="C9" s="74"/>
      <c r="D9" s="75"/>
      <c r="E9" s="76"/>
      <c r="F9" s="39">
        <f ca="1">IF(LEN(INDIRECT(ADDRESS(ROW()-1, COLUMN())))=1,"",INDIRECT(ADDRESS(25,6))-INDIRECT(ADDRESS(25,7)))</f>
        <v>4</v>
      </c>
      <c r="G9" s="33">
        <f ca="1">IF(LEN(INDIRECT(ADDRESS(ROW()-1, COLUMN())))=1,"",INDIRECT(ADDRESS(17,7))-INDIRECT(ADDRESS(17,6)))</f>
        <v>-8</v>
      </c>
      <c r="H9" s="40" t="s">
        <v>96</v>
      </c>
      <c r="I9" s="34">
        <f ca="1">IF(LEN(INDIRECT(ADDRESS(ROW()-1, COLUMN())))=1,"",INDIRECT(ADDRESS(20,7))-INDIRECT(ADDRESS(20,6)))</f>
        <v>8</v>
      </c>
      <c r="J9" s="69"/>
      <c r="K9" s="33">
        <f ca="1">IF(COUNT(F9:I9)=0,"",SUM(F9:I9))</f>
        <v>4</v>
      </c>
      <c r="L9" s="71"/>
    </row>
    <row r="10" spans="1:13" ht="21" x14ac:dyDescent="0.25">
      <c r="B10" s="61">
        <v>4</v>
      </c>
      <c r="C10" s="63" t="s">
        <v>63</v>
      </c>
      <c r="D10" s="64"/>
      <c r="E10" s="65"/>
      <c r="F10" s="35" t="str">
        <f ca="1">INDIRECT(ADDRESS(16,7))&amp;":"&amp;INDIRECT(ADDRESS(16,6))</f>
        <v>7:11</v>
      </c>
      <c r="G10" s="37" t="str">
        <f ca="1">INDIRECT(ADDRESS(24,7))&amp;":"&amp;INDIRECT(ADDRESS(24,6))</f>
        <v>5:13</v>
      </c>
      <c r="H10" s="37" t="str">
        <f ca="1">INDIRECT(ADDRESS(20,6))&amp;":"&amp;INDIRECT(ADDRESS(20,7))</f>
        <v>5:13</v>
      </c>
      <c r="I10" s="41" t="s">
        <v>96</v>
      </c>
      <c r="J10" s="69">
        <f ca="1">IF(COUNT(F11:I11)=0,"",COUNTIF(F11:I11,"&gt;0")+0.5*COUNTIF(F11:I11,0))</f>
        <v>0</v>
      </c>
      <c r="K10" s="33"/>
      <c r="L10" s="71">
        <v>4</v>
      </c>
    </row>
    <row r="11" spans="1:13" ht="21.75" thickBot="1" x14ac:dyDescent="0.3">
      <c r="B11" s="62"/>
      <c r="C11" s="66"/>
      <c r="D11" s="67"/>
      <c r="E11" s="68"/>
      <c r="F11" s="42">
        <f ca="1">IF(LEN(INDIRECT(ADDRESS(ROW()-1, COLUMN())))=1,"",INDIRECT(ADDRESS(16,7))-INDIRECT(ADDRESS(16,6)))</f>
        <v>-4</v>
      </c>
      <c r="G11" s="43">
        <f ca="1">IF(LEN(INDIRECT(ADDRESS(ROW()-1, COLUMN())))=1,"",INDIRECT(ADDRESS(24,7))-INDIRECT(ADDRESS(24,6)))</f>
        <v>-8</v>
      </c>
      <c r="H11" s="43">
        <f ca="1">IF(LEN(INDIRECT(ADDRESS(ROW()-1, COLUMN())))=1,"",INDIRECT(ADDRESS(20,6))-INDIRECT(ADDRESS(20,7)))</f>
        <v>-8</v>
      </c>
      <c r="I11" s="44" t="s">
        <v>96</v>
      </c>
      <c r="J11" s="70"/>
      <c r="K11" s="43">
        <f ca="1">IF(COUNT(F11:I11)=0,"",SUM(F11:I11))</f>
        <v>-20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Пелевин Андрей</v>
      </c>
      <c r="D16" s="58"/>
      <c r="E16" s="59"/>
      <c r="F16" s="49">
        <v>11</v>
      </c>
      <c r="G16" s="50">
        <v>7</v>
      </c>
      <c r="H16" s="60" t="str">
        <f ca="1">IF(ISBLANK(INDIRECT(ADDRESS(K16*2+2,3))),"",INDIRECT(ADDRESS(K16*2+2,3)))</f>
        <v>Тарасов Константин</v>
      </c>
      <c r="I16" s="58"/>
      <c r="J16" s="58"/>
      <c r="K16" s="48">
        <v>4</v>
      </c>
      <c r="L16" s="51" t="s">
        <v>81</v>
      </c>
      <c r="M16" s="52" t="s">
        <v>120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Гулинин Евгений</v>
      </c>
      <c r="D17" s="58"/>
      <c r="E17" s="59"/>
      <c r="F17" s="49">
        <v>13</v>
      </c>
      <c r="G17" s="50">
        <v>5</v>
      </c>
      <c r="H17" s="60" t="str">
        <f ca="1">IF(ISBLANK(INDIRECT(ADDRESS(K17*2+2,3))),"",INDIRECT(ADDRESS(K17*2+2,3)))</f>
        <v>Царегородцев Александр</v>
      </c>
      <c r="I17" s="58"/>
      <c r="J17" s="58"/>
      <c r="K17" s="48">
        <v>3</v>
      </c>
      <c r="L17" s="51" t="s">
        <v>81</v>
      </c>
      <c r="M17" s="52" t="s">
        <v>121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Тарасов Константин</v>
      </c>
      <c r="D20" s="58"/>
      <c r="E20" s="59"/>
      <c r="F20" s="49">
        <v>5</v>
      </c>
      <c r="G20" s="50">
        <v>13</v>
      </c>
      <c r="H20" s="60" t="str">
        <f ca="1">IF(ISBLANK(INDIRECT(ADDRESS(K20*2+2,3))),"",INDIRECT(ADDRESS(K20*2+2,3)))</f>
        <v>Царегородцев Александр</v>
      </c>
      <c r="I20" s="58"/>
      <c r="J20" s="58"/>
      <c r="K20" s="48">
        <v>3</v>
      </c>
      <c r="L20" s="51" t="s">
        <v>81</v>
      </c>
      <c r="M20" s="52" t="s">
        <v>118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Пелевин Андрей</v>
      </c>
      <c r="D21" s="58"/>
      <c r="E21" s="59"/>
      <c r="F21" s="49">
        <v>7</v>
      </c>
      <c r="G21" s="50">
        <v>13</v>
      </c>
      <c r="H21" s="60" t="str">
        <f ca="1">IF(ISBLANK(INDIRECT(ADDRESS(K21*2+2,3))),"",INDIRECT(ADDRESS(K21*2+2,3)))</f>
        <v>Гулинин Евгений</v>
      </c>
      <c r="I21" s="58"/>
      <c r="J21" s="58"/>
      <c r="K21" s="48">
        <v>2</v>
      </c>
      <c r="L21" s="51" t="s">
        <v>81</v>
      </c>
      <c r="M21" s="52" t="s">
        <v>119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Гулинин Евгений</v>
      </c>
      <c r="D24" s="58"/>
      <c r="E24" s="59"/>
      <c r="F24" s="49">
        <v>13</v>
      </c>
      <c r="G24" s="50">
        <v>5</v>
      </c>
      <c r="H24" s="60" t="str">
        <f ca="1">IF(ISBLANK(INDIRECT(ADDRESS(K24*2+2,3))),"",INDIRECT(ADDRESS(K24*2+2,3)))</f>
        <v>Тарасов Константин</v>
      </c>
      <c r="I24" s="58"/>
      <c r="J24" s="58"/>
      <c r="K24" s="48">
        <v>4</v>
      </c>
      <c r="L24" s="51" t="s">
        <v>81</v>
      </c>
      <c r="M24" s="52" t="s">
        <v>124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Царегородцев Александр</v>
      </c>
      <c r="D25" s="58"/>
      <c r="E25" s="59"/>
      <c r="F25" s="49">
        <v>12</v>
      </c>
      <c r="G25" s="50">
        <v>8</v>
      </c>
      <c r="H25" s="60" t="str">
        <f ca="1">IF(ISBLANK(INDIRECT(ADDRESS(K25*2+2,3))),"",INDIRECT(ADDRESS(K25*2+2,3)))</f>
        <v>Пелевин Андрей</v>
      </c>
      <c r="I25" s="58"/>
      <c r="J25" s="58"/>
      <c r="K25" s="48">
        <v>1</v>
      </c>
      <c r="L25" s="51" t="s">
        <v>81</v>
      </c>
      <c r="M25" s="52" t="s">
        <v>125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N7" sqref="N7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108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105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16</v>
      </c>
      <c r="D4" s="84"/>
      <c r="E4" s="85"/>
      <c r="F4" s="28" t="s">
        <v>96</v>
      </c>
      <c r="G4" s="29" t="str">
        <f ca="1">INDIRECT(ADDRESS(21,6))&amp;":"&amp;INDIRECT(ADDRESS(21,7))</f>
        <v>7:13</v>
      </c>
      <c r="H4" s="29" t="str">
        <f ca="1">INDIRECT(ADDRESS(25,7))&amp;":"&amp;INDIRECT(ADDRESS(25,6))</f>
        <v>11:8</v>
      </c>
      <c r="I4" s="30" t="str">
        <f ca="1">INDIRECT(ADDRESS(16,6))&amp;":"&amp;INDIRECT(ADDRESS(16,7))</f>
        <v>10:11</v>
      </c>
      <c r="J4" s="86">
        <f ca="1">IF(COUNT(F5:I5)=0,"",COUNTIF(F5:I5,"&gt;0")+0.5*COUNTIF(F5:I5,0))</f>
        <v>1</v>
      </c>
      <c r="K4" s="31"/>
      <c r="L4" s="77">
        <v>3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-6</v>
      </c>
      <c r="H5" s="33">
        <f ca="1">IF(LEN(INDIRECT(ADDRESS(ROW()-1, COLUMN())))=1,"",INDIRECT(ADDRESS(25,7))-INDIRECT(ADDRESS(25,6)))</f>
        <v>3</v>
      </c>
      <c r="I5" s="34">
        <f ca="1">IF(LEN(INDIRECT(ADDRESS(ROW()-1, COLUMN())))=1,"",INDIRECT(ADDRESS(16,6))-INDIRECT(ADDRESS(16,7)))</f>
        <v>-1</v>
      </c>
      <c r="J5" s="69"/>
      <c r="K5" s="33">
        <f ca="1">IF(COUNT(F5:I5)=0,"",SUM(F5:I5))</f>
        <v>-4</v>
      </c>
      <c r="L5" s="71"/>
    </row>
    <row r="6" spans="1:13" ht="21" x14ac:dyDescent="0.25">
      <c r="B6" s="61">
        <v>2</v>
      </c>
      <c r="C6" s="74" t="s">
        <v>29</v>
      </c>
      <c r="D6" s="75"/>
      <c r="E6" s="76"/>
      <c r="F6" s="35" t="str">
        <f ca="1">INDIRECT(ADDRESS(21,7))&amp;":"&amp;INDIRECT(ADDRESS(21,6))</f>
        <v>13:7</v>
      </c>
      <c r="G6" s="36" t="s">
        <v>96</v>
      </c>
      <c r="H6" s="37" t="str">
        <f ca="1">INDIRECT(ADDRESS(17,6))&amp;":"&amp;INDIRECT(ADDRESS(17,7))</f>
        <v>13:10</v>
      </c>
      <c r="I6" s="38" t="str">
        <f ca="1">INDIRECT(ADDRESS(24,6))&amp;":"&amp;INDIRECT(ADDRESS(24,7))</f>
        <v>9:13</v>
      </c>
      <c r="J6" s="69">
        <f ca="1">IF(COUNT(F7:I7)=0,"",COUNTIF(F7:I7,"&gt;0")+0.5*COUNTIF(F7:I7,0))</f>
        <v>2</v>
      </c>
      <c r="K6" s="33"/>
      <c r="L6" s="71">
        <v>2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6</v>
      </c>
      <c r="G7" s="40" t="s">
        <v>96</v>
      </c>
      <c r="H7" s="33">
        <f ca="1">IF(LEN(INDIRECT(ADDRESS(ROW()-1, COLUMN())))=1,"",INDIRECT(ADDRESS(17,6))-INDIRECT(ADDRESS(17,7)))</f>
        <v>3</v>
      </c>
      <c r="I7" s="34">
        <f ca="1">IF(LEN(INDIRECT(ADDRESS(ROW()-1, COLUMN())))=1,"",INDIRECT(ADDRESS(24,6))-INDIRECT(ADDRESS(24,7)))</f>
        <v>-4</v>
      </c>
      <c r="J7" s="69"/>
      <c r="K7" s="33">
        <f ca="1">IF(COUNT(F7:I7)=0,"",SUM(F7:I7))</f>
        <v>5</v>
      </c>
      <c r="L7" s="71"/>
    </row>
    <row r="8" spans="1:13" ht="21" x14ac:dyDescent="0.25">
      <c r="B8" s="61">
        <v>3</v>
      </c>
      <c r="C8" s="63" t="s">
        <v>64</v>
      </c>
      <c r="D8" s="64"/>
      <c r="E8" s="65"/>
      <c r="F8" s="35" t="str">
        <f ca="1">INDIRECT(ADDRESS(25,6))&amp;":"&amp;INDIRECT(ADDRESS(25,7))</f>
        <v>8:11</v>
      </c>
      <c r="G8" s="37" t="str">
        <f ca="1">INDIRECT(ADDRESS(17,7))&amp;":"&amp;INDIRECT(ADDRESS(17,6))</f>
        <v>10:13</v>
      </c>
      <c r="H8" s="36" t="s">
        <v>96</v>
      </c>
      <c r="I8" s="38" t="str">
        <f ca="1">INDIRECT(ADDRESS(20,7))&amp;":"&amp;INDIRECT(ADDRESS(20,6))</f>
        <v>11:9</v>
      </c>
      <c r="J8" s="69">
        <f ca="1">IF(COUNT(F9:I9)=0,"",COUNTIF(F9:I9,"&gt;0")+0.5*COUNTIF(F9:I9,0))</f>
        <v>1</v>
      </c>
      <c r="K8" s="33"/>
      <c r="L8" s="71">
        <v>4</v>
      </c>
    </row>
    <row r="9" spans="1:13" ht="21" x14ac:dyDescent="0.25">
      <c r="B9" s="73"/>
      <c r="C9" s="63"/>
      <c r="D9" s="64"/>
      <c r="E9" s="65"/>
      <c r="F9" s="39">
        <f ca="1">IF(LEN(INDIRECT(ADDRESS(ROW()-1, COLUMN())))=1,"",INDIRECT(ADDRESS(25,6))-INDIRECT(ADDRESS(25,7)))</f>
        <v>-3</v>
      </c>
      <c r="G9" s="33">
        <f ca="1">IF(LEN(INDIRECT(ADDRESS(ROW()-1, COLUMN())))=1,"",INDIRECT(ADDRESS(17,7))-INDIRECT(ADDRESS(17,6)))</f>
        <v>-3</v>
      </c>
      <c r="H9" s="40" t="s">
        <v>96</v>
      </c>
      <c r="I9" s="34">
        <f ca="1">IF(LEN(INDIRECT(ADDRESS(ROW()-1, COLUMN())))=1,"",INDIRECT(ADDRESS(20,7))-INDIRECT(ADDRESS(20,6)))</f>
        <v>2</v>
      </c>
      <c r="J9" s="69"/>
      <c r="K9" s="33">
        <f ca="1">IF(COUNT(F9:I9)=0,"",SUM(F9:I9))</f>
        <v>-4</v>
      </c>
      <c r="L9" s="71"/>
    </row>
    <row r="10" spans="1:13" ht="21" x14ac:dyDescent="0.25">
      <c r="B10" s="61">
        <v>4</v>
      </c>
      <c r="C10" s="74" t="s">
        <v>54</v>
      </c>
      <c r="D10" s="75"/>
      <c r="E10" s="76"/>
      <c r="F10" s="35" t="str">
        <f ca="1">INDIRECT(ADDRESS(16,7))&amp;":"&amp;INDIRECT(ADDRESS(16,6))</f>
        <v>11:10</v>
      </c>
      <c r="G10" s="37" t="str">
        <f ca="1">INDIRECT(ADDRESS(24,7))&amp;":"&amp;INDIRECT(ADDRESS(24,6))</f>
        <v>13:9</v>
      </c>
      <c r="H10" s="37" t="str">
        <f ca="1">INDIRECT(ADDRESS(20,6))&amp;":"&amp;INDIRECT(ADDRESS(20,7))</f>
        <v>9:11</v>
      </c>
      <c r="I10" s="41" t="s">
        <v>96</v>
      </c>
      <c r="J10" s="69">
        <f ca="1">IF(COUNT(F11:I11)=0,"",COUNTIF(F11:I11,"&gt;0")+0.5*COUNTIF(F11:I11,0))</f>
        <v>2</v>
      </c>
      <c r="K10" s="33"/>
      <c r="L10" s="71">
        <v>1</v>
      </c>
    </row>
    <row r="11" spans="1:13" ht="21.75" thickBot="1" x14ac:dyDescent="0.3">
      <c r="B11" s="62"/>
      <c r="C11" s="90"/>
      <c r="D11" s="91"/>
      <c r="E11" s="92"/>
      <c r="F11" s="42">
        <f ca="1">IF(LEN(INDIRECT(ADDRESS(ROW()-1, COLUMN())))=1,"",INDIRECT(ADDRESS(16,7))-INDIRECT(ADDRESS(16,6)))</f>
        <v>1</v>
      </c>
      <c r="G11" s="43">
        <f ca="1">IF(LEN(INDIRECT(ADDRESS(ROW()-1, COLUMN())))=1,"",INDIRECT(ADDRESS(24,7))-INDIRECT(ADDRESS(24,6)))</f>
        <v>4</v>
      </c>
      <c r="H11" s="43">
        <f ca="1">IF(LEN(INDIRECT(ADDRESS(ROW()-1, COLUMN())))=1,"",INDIRECT(ADDRESS(20,6))-INDIRECT(ADDRESS(20,7)))</f>
        <v>-2</v>
      </c>
      <c r="I11" s="44" t="s">
        <v>96</v>
      </c>
      <c r="J11" s="70"/>
      <c r="K11" s="43">
        <f ca="1">IF(COUNT(F11:I11)=0,"",SUM(F11:I11))</f>
        <v>3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Смирнов Виктор</v>
      </c>
      <c r="D16" s="58"/>
      <c r="E16" s="59"/>
      <c r="F16" s="49">
        <v>10</v>
      </c>
      <c r="G16" s="50">
        <v>11</v>
      </c>
      <c r="H16" s="60" t="str">
        <f ca="1">IF(ISBLANK(INDIRECT(ADDRESS(K16*2+2,3))),"",INDIRECT(ADDRESS(K16*2+2,3)))</f>
        <v>Багазеев Иван</v>
      </c>
      <c r="I16" s="58"/>
      <c r="J16" s="58"/>
      <c r="K16" s="48">
        <v>4</v>
      </c>
      <c r="L16" s="51" t="s">
        <v>81</v>
      </c>
      <c r="M16" s="52" t="s">
        <v>124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Африканов Андрей</v>
      </c>
      <c r="D17" s="58"/>
      <c r="E17" s="59"/>
      <c r="F17" s="49">
        <v>13</v>
      </c>
      <c r="G17" s="50">
        <v>10</v>
      </c>
      <c r="H17" s="60" t="str">
        <f ca="1">IF(ISBLANK(INDIRECT(ADDRESS(K17*2+2,3))),"",INDIRECT(ADDRESS(K17*2+2,3)))</f>
        <v>Петренко Евгений</v>
      </c>
      <c r="I17" s="58"/>
      <c r="J17" s="58"/>
      <c r="K17" s="48">
        <v>3</v>
      </c>
      <c r="L17" s="51" t="s">
        <v>81</v>
      </c>
      <c r="M17" s="52" t="s">
        <v>125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Багазеев Иван</v>
      </c>
      <c r="D20" s="58"/>
      <c r="E20" s="59"/>
      <c r="F20" s="49">
        <v>9</v>
      </c>
      <c r="G20" s="50">
        <v>11</v>
      </c>
      <c r="H20" s="60" t="str">
        <f ca="1">IF(ISBLANK(INDIRECT(ADDRESS(K20*2+2,3))),"",INDIRECT(ADDRESS(K20*2+2,3)))</f>
        <v>Петренко Евгений</v>
      </c>
      <c r="I20" s="58"/>
      <c r="J20" s="58"/>
      <c r="K20" s="48">
        <v>3</v>
      </c>
      <c r="L20" s="51" t="s">
        <v>81</v>
      </c>
      <c r="M20" s="52" t="s">
        <v>122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Смирнов Виктор</v>
      </c>
      <c r="D21" s="58"/>
      <c r="E21" s="59"/>
      <c r="F21" s="49">
        <v>7</v>
      </c>
      <c r="G21" s="50">
        <v>13</v>
      </c>
      <c r="H21" s="60" t="str">
        <f ca="1">IF(ISBLANK(INDIRECT(ADDRESS(K21*2+2,3))),"",INDIRECT(ADDRESS(K21*2+2,3)))</f>
        <v>Африканов Андрей</v>
      </c>
      <c r="I21" s="58"/>
      <c r="J21" s="58"/>
      <c r="K21" s="48">
        <v>2</v>
      </c>
      <c r="L21" s="51" t="s">
        <v>81</v>
      </c>
      <c r="M21" s="52" t="s">
        <v>123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Африканов Андрей</v>
      </c>
      <c r="D24" s="58"/>
      <c r="E24" s="59"/>
      <c r="F24" s="49">
        <v>9</v>
      </c>
      <c r="G24" s="50">
        <v>13</v>
      </c>
      <c r="H24" s="60" t="str">
        <f ca="1">IF(ISBLANK(INDIRECT(ADDRESS(K24*2+2,3))),"",INDIRECT(ADDRESS(K24*2+2,3)))</f>
        <v>Багазеев Иван</v>
      </c>
      <c r="I24" s="58"/>
      <c r="J24" s="58"/>
      <c r="K24" s="48">
        <v>4</v>
      </c>
      <c r="L24" s="51" t="s">
        <v>81</v>
      </c>
      <c r="M24" s="52" t="s">
        <v>120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Петренко Евгений</v>
      </c>
      <c r="D25" s="58"/>
      <c r="E25" s="59"/>
      <c r="F25" s="49">
        <v>8</v>
      </c>
      <c r="G25" s="50">
        <v>11</v>
      </c>
      <c r="H25" s="60" t="str">
        <f ca="1">IF(ISBLANK(INDIRECT(ADDRESS(K25*2+2,3))),"",INDIRECT(ADDRESS(K25*2+2,3)))</f>
        <v>Смирнов Виктор</v>
      </c>
      <c r="I25" s="58"/>
      <c r="J25" s="58"/>
      <c r="K25" s="48">
        <v>1</v>
      </c>
      <c r="L25" s="51" t="s">
        <v>81</v>
      </c>
      <c r="M25" s="52" t="s">
        <v>121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4" sqref="L4:L5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109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110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36</v>
      </c>
      <c r="D4" s="84"/>
      <c r="E4" s="85"/>
      <c r="F4" s="28" t="s">
        <v>96</v>
      </c>
      <c r="G4" s="29" t="str">
        <f ca="1">INDIRECT(ADDRESS(21,6))&amp;":"&amp;INDIRECT(ADDRESS(21,7))</f>
        <v>10:13</v>
      </c>
      <c r="H4" s="29" t="str">
        <f ca="1">INDIRECT(ADDRESS(25,7))&amp;":"&amp;INDIRECT(ADDRESS(25,6))</f>
        <v>12:13</v>
      </c>
      <c r="I4" s="30" t="str">
        <f ca="1">INDIRECT(ADDRESS(16,6))&amp;":"&amp;INDIRECT(ADDRESS(16,7))</f>
        <v>12:13</v>
      </c>
      <c r="J4" s="86">
        <f ca="1">IF(COUNT(F5:I5)=0,"",COUNTIF(F5:I5,"&gt;0")+0.5*COUNTIF(F5:I5,0))</f>
        <v>0</v>
      </c>
      <c r="K4" s="31"/>
      <c r="L4" s="77">
        <v>4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-3</v>
      </c>
      <c r="H5" s="33">
        <f ca="1">IF(LEN(INDIRECT(ADDRESS(ROW()-1, COLUMN())))=1,"",INDIRECT(ADDRESS(25,7))-INDIRECT(ADDRESS(25,6)))</f>
        <v>-1</v>
      </c>
      <c r="I5" s="34">
        <f ca="1">IF(LEN(INDIRECT(ADDRESS(ROW()-1, COLUMN())))=1,"",INDIRECT(ADDRESS(16,6))-INDIRECT(ADDRESS(16,7)))</f>
        <v>-1</v>
      </c>
      <c r="J5" s="69"/>
      <c r="K5" s="33">
        <f ca="1">IF(COUNT(F5:I5)=0,"",SUM(F5:I5))</f>
        <v>-5</v>
      </c>
      <c r="L5" s="71"/>
    </row>
    <row r="6" spans="1:13" ht="21" x14ac:dyDescent="0.25">
      <c r="B6" s="61">
        <v>2</v>
      </c>
      <c r="C6" s="74" t="s">
        <v>30</v>
      </c>
      <c r="D6" s="75"/>
      <c r="E6" s="76"/>
      <c r="F6" s="35" t="str">
        <f ca="1">INDIRECT(ADDRESS(21,7))&amp;":"&amp;INDIRECT(ADDRESS(21,6))</f>
        <v>13:10</v>
      </c>
      <c r="G6" s="36" t="s">
        <v>96</v>
      </c>
      <c r="H6" s="37" t="str">
        <f ca="1">INDIRECT(ADDRESS(17,6))&amp;":"&amp;INDIRECT(ADDRESS(17,7))</f>
        <v>13:8</v>
      </c>
      <c r="I6" s="38" t="str">
        <f ca="1">INDIRECT(ADDRESS(24,6))&amp;":"&amp;INDIRECT(ADDRESS(24,7))</f>
        <v>13:9</v>
      </c>
      <c r="J6" s="69">
        <f ca="1">IF(COUNT(F7:I7)=0,"",COUNTIF(F7:I7,"&gt;0")+0.5*COUNTIF(F7:I7,0))</f>
        <v>3</v>
      </c>
      <c r="K6" s="33"/>
      <c r="L6" s="71">
        <v>1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3</v>
      </c>
      <c r="G7" s="40" t="s">
        <v>96</v>
      </c>
      <c r="H7" s="33">
        <f ca="1">IF(LEN(INDIRECT(ADDRESS(ROW()-1, COLUMN())))=1,"",INDIRECT(ADDRESS(17,6))-INDIRECT(ADDRESS(17,7)))</f>
        <v>5</v>
      </c>
      <c r="I7" s="34">
        <f ca="1">IF(LEN(INDIRECT(ADDRESS(ROW()-1, COLUMN())))=1,"",INDIRECT(ADDRESS(24,6))-INDIRECT(ADDRESS(24,7)))</f>
        <v>4</v>
      </c>
      <c r="J7" s="69"/>
      <c r="K7" s="33">
        <f ca="1">IF(COUNT(F7:I7)=0,"",SUM(F7:I7))</f>
        <v>12</v>
      </c>
      <c r="L7" s="71"/>
    </row>
    <row r="8" spans="1:13" ht="21" x14ac:dyDescent="0.25">
      <c r="B8" s="61">
        <v>3</v>
      </c>
      <c r="C8" s="63" t="s">
        <v>67</v>
      </c>
      <c r="D8" s="64"/>
      <c r="E8" s="65"/>
      <c r="F8" s="35" t="str">
        <f ca="1">INDIRECT(ADDRESS(25,6))&amp;":"&amp;INDIRECT(ADDRESS(25,7))</f>
        <v>13:12</v>
      </c>
      <c r="G8" s="37" t="str">
        <f ca="1">INDIRECT(ADDRESS(17,7))&amp;":"&amp;INDIRECT(ADDRESS(17,6))</f>
        <v>8:13</v>
      </c>
      <c r="H8" s="36" t="s">
        <v>96</v>
      </c>
      <c r="I8" s="38" t="str">
        <f ca="1">INDIRECT(ADDRESS(20,7))&amp;":"&amp;INDIRECT(ADDRESS(20,6))</f>
        <v>11:13</v>
      </c>
      <c r="J8" s="69">
        <f ca="1">IF(COUNT(F9:I9)=0,"",COUNTIF(F9:I9,"&gt;0")+0.5*COUNTIF(F9:I9,0))</f>
        <v>1</v>
      </c>
      <c r="K8" s="33"/>
      <c r="L8" s="71">
        <v>3</v>
      </c>
    </row>
    <row r="9" spans="1:13" ht="21" x14ac:dyDescent="0.25">
      <c r="B9" s="73"/>
      <c r="C9" s="63"/>
      <c r="D9" s="64"/>
      <c r="E9" s="65"/>
      <c r="F9" s="39">
        <f ca="1">IF(LEN(INDIRECT(ADDRESS(ROW()-1, COLUMN())))=1,"",INDIRECT(ADDRESS(25,6))-INDIRECT(ADDRESS(25,7)))</f>
        <v>1</v>
      </c>
      <c r="G9" s="33">
        <f ca="1">IF(LEN(INDIRECT(ADDRESS(ROW()-1, COLUMN())))=1,"",INDIRECT(ADDRESS(17,7))-INDIRECT(ADDRESS(17,6)))</f>
        <v>-5</v>
      </c>
      <c r="H9" s="40" t="s">
        <v>96</v>
      </c>
      <c r="I9" s="34">
        <f ca="1">IF(LEN(INDIRECT(ADDRESS(ROW()-1, COLUMN())))=1,"",INDIRECT(ADDRESS(20,7))-INDIRECT(ADDRESS(20,6)))</f>
        <v>-2</v>
      </c>
      <c r="J9" s="69"/>
      <c r="K9" s="33">
        <f ca="1">IF(COUNT(F9:I9)=0,"",SUM(F9:I9))</f>
        <v>-6</v>
      </c>
      <c r="L9" s="71"/>
    </row>
    <row r="10" spans="1:13" ht="21" x14ac:dyDescent="0.25">
      <c r="B10" s="61">
        <v>4</v>
      </c>
      <c r="C10" s="74" t="s">
        <v>53</v>
      </c>
      <c r="D10" s="75"/>
      <c r="E10" s="76"/>
      <c r="F10" s="35" t="str">
        <f ca="1">INDIRECT(ADDRESS(16,7))&amp;":"&amp;INDIRECT(ADDRESS(16,6))</f>
        <v>13:12</v>
      </c>
      <c r="G10" s="37" t="str">
        <f ca="1">INDIRECT(ADDRESS(24,7))&amp;":"&amp;INDIRECT(ADDRESS(24,6))</f>
        <v>9:13</v>
      </c>
      <c r="H10" s="37" t="str">
        <f ca="1">INDIRECT(ADDRESS(20,6))&amp;":"&amp;INDIRECT(ADDRESS(20,7))</f>
        <v>13:11</v>
      </c>
      <c r="I10" s="41" t="s">
        <v>96</v>
      </c>
      <c r="J10" s="69">
        <f ca="1">IF(COUNT(F11:I11)=0,"",COUNTIF(F11:I11,"&gt;0")+0.5*COUNTIF(F11:I11,0))</f>
        <v>2</v>
      </c>
      <c r="K10" s="33"/>
      <c r="L10" s="71">
        <v>2</v>
      </c>
    </row>
    <row r="11" spans="1:13" ht="21.75" thickBot="1" x14ac:dyDescent="0.3">
      <c r="B11" s="62"/>
      <c r="C11" s="90"/>
      <c r="D11" s="91"/>
      <c r="E11" s="92"/>
      <c r="F11" s="42">
        <f ca="1">IF(LEN(INDIRECT(ADDRESS(ROW()-1, COLUMN())))=1,"",INDIRECT(ADDRESS(16,7))-INDIRECT(ADDRESS(16,6)))</f>
        <v>1</v>
      </c>
      <c r="G11" s="43">
        <f ca="1">IF(LEN(INDIRECT(ADDRESS(ROW()-1, COLUMN())))=1,"",INDIRECT(ADDRESS(24,7))-INDIRECT(ADDRESS(24,6)))</f>
        <v>-4</v>
      </c>
      <c r="H11" s="43">
        <f ca="1">IF(LEN(INDIRECT(ADDRESS(ROW()-1, COLUMN())))=1,"",INDIRECT(ADDRESS(20,6))-INDIRECT(ADDRESS(20,7)))</f>
        <v>2</v>
      </c>
      <c r="I11" s="44" t="s">
        <v>96</v>
      </c>
      <c r="J11" s="70"/>
      <c r="K11" s="43">
        <f ca="1">IF(COUNT(F11:I11)=0,"",SUM(F11:I11))</f>
        <v>-1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Колесников Андрей</v>
      </c>
      <c r="D16" s="58"/>
      <c r="E16" s="59"/>
      <c r="F16" s="49">
        <v>12</v>
      </c>
      <c r="G16" s="50">
        <v>13</v>
      </c>
      <c r="H16" s="60" t="str">
        <f ca="1">IF(ISBLANK(INDIRECT(ADDRESS(K16*2+2,3))),"",INDIRECT(ADDRESS(K16*2+2,3)))</f>
        <v>Денисов Евгений</v>
      </c>
      <c r="I16" s="58"/>
      <c r="J16" s="58"/>
      <c r="K16" s="48">
        <v>4</v>
      </c>
      <c r="L16" s="51" t="s">
        <v>81</v>
      </c>
      <c r="M16" s="52" t="s">
        <v>118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Шундрин Михаил</v>
      </c>
      <c r="D17" s="58"/>
      <c r="E17" s="59"/>
      <c r="F17" s="49">
        <v>13</v>
      </c>
      <c r="G17" s="50">
        <v>8</v>
      </c>
      <c r="H17" s="60" t="str">
        <f ca="1">IF(ISBLANK(INDIRECT(ADDRESS(K17*2+2,3))),"",INDIRECT(ADDRESS(K17*2+2,3)))</f>
        <v>Ятченко Дмитрий</v>
      </c>
      <c r="I17" s="58"/>
      <c r="J17" s="58"/>
      <c r="K17" s="48">
        <v>3</v>
      </c>
      <c r="L17" s="51" t="s">
        <v>81</v>
      </c>
      <c r="M17" s="52" t="s">
        <v>119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Денисов Евгений</v>
      </c>
      <c r="D20" s="58"/>
      <c r="E20" s="59"/>
      <c r="F20" s="49">
        <v>13</v>
      </c>
      <c r="G20" s="50">
        <v>11</v>
      </c>
      <c r="H20" s="60" t="str">
        <f ca="1">IF(ISBLANK(INDIRECT(ADDRESS(K20*2+2,3))),"",INDIRECT(ADDRESS(K20*2+2,3)))</f>
        <v>Ятченко Дмитрий</v>
      </c>
      <c r="I20" s="58"/>
      <c r="J20" s="58"/>
      <c r="K20" s="48">
        <v>3</v>
      </c>
      <c r="L20" s="51" t="s">
        <v>81</v>
      </c>
      <c r="M20" s="52" t="s">
        <v>120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Колесников Андрей</v>
      </c>
      <c r="D21" s="58"/>
      <c r="E21" s="59"/>
      <c r="F21" s="49">
        <v>10</v>
      </c>
      <c r="G21" s="50">
        <v>13</v>
      </c>
      <c r="H21" s="60" t="str">
        <f ca="1">IF(ISBLANK(INDIRECT(ADDRESS(K21*2+2,3))),"",INDIRECT(ADDRESS(K21*2+2,3)))</f>
        <v>Шундрин Михаил</v>
      </c>
      <c r="I21" s="58"/>
      <c r="J21" s="58"/>
      <c r="K21" s="48">
        <v>2</v>
      </c>
      <c r="L21" s="51" t="s">
        <v>81</v>
      </c>
      <c r="M21" s="52" t="s">
        <v>121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Шундрин Михаил</v>
      </c>
      <c r="D24" s="58"/>
      <c r="E24" s="59"/>
      <c r="F24" s="49">
        <v>13</v>
      </c>
      <c r="G24" s="50">
        <v>9</v>
      </c>
      <c r="H24" s="60" t="str">
        <f ca="1">IF(ISBLANK(INDIRECT(ADDRESS(K24*2+2,3))),"",INDIRECT(ADDRESS(K24*2+2,3)))</f>
        <v>Денисов Евгений</v>
      </c>
      <c r="I24" s="58"/>
      <c r="J24" s="58"/>
      <c r="K24" s="48">
        <v>4</v>
      </c>
      <c r="L24" s="51" t="s">
        <v>81</v>
      </c>
      <c r="M24" s="52" t="s">
        <v>122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Ятченко Дмитрий</v>
      </c>
      <c r="D25" s="58"/>
      <c r="E25" s="59"/>
      <c r="F25" s="49">
        <v>13</v>
      </c>
      <c r="G25" s="50">
        <v>12</v>
      </c>
      <c r="H25" s="60" t="str">
        <f ca="1">IF(ISBLANK(INDIRECT(ADDRESS(K25*2+2,3))),"",INDIRECT(ADDRESS(K25*2+2,3)))</f>
        <v>Колесников Андрей</v>
      </c>
      <c r="I25" s="58"/>
      <c r="J25" s="58"/>
      <c r="K25" s="48">
        <v>1</v>
      </c>
      <c r="L25" s="51" t="s">
        <v>81</v>
      </c>
      <c r="M25" s="52" t="s">
        <v>123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4" sqref="L4:L5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111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110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13</v>
      </c>
      <c r="D4" s="84"/>
      <c r="E4" s="85"/>
      <c r="F4" s="28" t="s">
        <v>96</v>
      </c>
      <c r="G4" s="29" t="str">
        <f ca="1">INDIRECT(ADDRESS(21,6))&amp;":"&amp;INDIRECT(ADDRESS(21,7))</f>
        <v>5:13</v>
      </c>
      <c r="H4" s="29" t="str">
        <f ca="1">INDIRECT(ADDRESS(25,7))&amp;":"&amp;INDIRECT(ADDRESS(25,6))</f>
        <v>7:11</v>
      </c>
      <c r="I4" s="30" t="str">
        <f ca="1">INDIRECT(ADDRESS(16,6))&amp;":"&amp;INDIRECT(ADDRESS(16,7))</f>
        <v>6:11</v>
      </c>
      <c r="J4" s="86">
        <f ca="1">IF(COUNT(F5:I5)=0,"",COUNTIF(F5:I5,"&gt;0")+0.5*COUNTIF(F5:I5,0))</f>
        <v>0</v>
      </c>
      <c r="K4" s="31"/>
      <c r="L4" s="77">
        <v>4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-8</v>
      </c>
      <c r="H5" s="33">
        <f ca="1">IF(LEN(INDIRECT(ADDRESS(ROW()-1, COLUMN())))=1,"",INDIRECT(ADDRESS(25,7))-INDIRECT(ADDRESS(25,6)))</f>
        <v>-4</v>
      </c>
      <c r="I5" s="34">
        <f ca="1">IF(LEN(INDIRECT(ADDRESS(ROW()-1, COLUMN())))=1,"",INDIRECT(ADDRESS(16,6))-INDIRECT(ADDRESS(16,7)))</f>
        <v>-5</v>
      </c>
      <c r="J5" s="69"/>
      <c r="K5" s="33">
        <f ca="1">IF(COUNT(F5:I5)=0,"",SUM(F5:I5))</f>
        <v>-17</v>
      </c>
      <c r="L5" s="71"/>
    </row>
    <row r="6" spans="1:13" ht="21" x14ac:dyDescent="0.25">
      <c r="B6" s="61">
        <v>2</v>
      </c>
      <c r="C6" s="74" t="s">
        <v>7</v>
      </c>
      <c r="D6" s="75"/>
      <c r="E6" s="76"/>
      <c r="F6" s="35" t="str">
        <f ca="1">INDIRECT(ADDRESS(21,7))&amp;":"&amp;INDIRECT(ADDRESS(21,6))</f>
        <v>13:5</v>
      </c>
      <c r="G6" s="36" t="s">
        <v>96</v>
      </c>
      <c r="H6" s="37" t="str">
        <f ca="1">INDIRECT(ADDRESS(17,6))&amp;":"&amp;INDIRECT(ADDRESS(17,7))</f>
        <v>11:8</v>
      </c>
      <c r="I6" s="38" t="str">
        <f ca="1">INDIRECT(ADDRESS(24,6))&amp;":"&amp;INDIRECT(ADDRESS(24,7))</f>
        <v>13:7</v>
      </c>
      <c r="J6" s="69">
        <f ca="1">IF(COUNT(F7:I7)=0,"",COUNTIF(F7:I7,"&gt;0")+0.5*COUNTIF(F7:I7,0))</f>
        <v>3</v>
      </c>
      <c r="K6" s="33"/>
      <c r="L6" s="71">
        <v>1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8</v>
      </c>
      <c r="G7" s="40" t="s">
        <v>96</v>
      </c>
      <c r="H7" s="33">
        <f ca="1">IF(LEN(INDIRECT(ADDRESS(ROW()-1, COLUMN())))=1,"",INDIRECT(ADDRESS(17,6))-INDIRECT(ADDRESS(17,7)))</f>
        <v>3</v>
      </c>
      <c r="I7" s="34">
        <f ca="1">IF(LEN(INDIRECT(ADDRESS(ROW()-1, COLUMN())))=1,"",INDIRECT(ADDRESS(24,6))-INDIRECT(ADDRESS(24,7)))</f>
        <v>6</v>
      </c>
      <c r="J7" s="69"/>
      <c r="K7" s="33">
        <f ca="1">IF(COUNT(F7:I7)=0,"",SUM(F7:I7))</f>
        <v>17</v>
      </c>
      <c r="L7" s="71"/>
    </row>
    <row r="8" spans="1:13" ht="21" x14ac:dyDescent="0.25">
      <c r="B8" s="61">
        <v>3</v>
      </c>
      <c r="C8" s="63" t="s">
        <v>45</v>
      </c>
      <c r="D8" s="64"/>
      <c r="E8" s="65"/>
      <c r="F8" s="35" t="str">
        <f ca="1">INDIRECT(ADDRESS(25,6))&amp;":"&amp;INDIRECT(ADDRESS(25,7))</f>
        <v>11:7</v>
      </c>
      <c r="G8" s="37" t="str">
        <f ca="1">INDIRECT(ADDRESS(17,7))&amp;":"&amp;INDIRECT(ADDRESS(17,6))</f>
        <v>8:11</v>
      </c>
      <c r="H8" s="36" t="s">
        <v>96</v>
      </c>
      <c r="I8" s="38" t="str">
        <f ca="1">INDIRECT(ADDRESS(20,7))&amp;":"&amp;INDIRECT(ADDRESS(20,6))</f>
        <v>8:13</v>
      </c>
      <c r="J8" s="69">
        <f ca="1">IF(COUNT(F9:I9)=0,"",COUNTIF(F9:I9,"&gt;0")+0.5*COUNTIF(F9:I9,0))</f>
        <v>1</v>
      </c>
      <c r="K8" s="33"/>
      <c r="L8" s="71">
        <v>3</v>
      </c>
    </row>
    <row r="9" spans="1:13" ht="21" x14ac:dyDescent="0.25">
      <c r="B9" s="73"/>
      <c r="C9" s="63"/>
      <c r="D9" s="64"/>
      <c r="E9" s="65"/>
      <c r="F9" s="39">
        <f ca="1">IF(LEN(INDIRECT(ADDRESS(ROW()-1, COLUMN())))=1,"",INDIRECT(ADDRESS(25,6))-INDIRECT(ADDRESS(25,7)))</f>
        <v>4</v>
      </c>
      <c r="G9" s="33">
        <f ca="1">IF(LEN(INDIRECT(ADDRESS(ROW()-1, COLUMN())))=1,"",INDIRECT(ADDRESS(17,7))-INDIRECT(ADDRESS(17,6)))</f>
        <v>-3</v>
      </c>
      <c r="H9" s="40" t="s">
        <v>96</v>
      </c>
      <c r="I9" s="34">
        <f ca="1">IF(LEN(INDIRECT(ADDRESS(ROW()-1, COLUMN())))=1,"",INDIRECT(ADDRESS(20,7))-INDIRECT(ADDRESS(20,6)))</f>
        <v>-5</v>
      </c>
      <c r="J9" s="69"/>
      <c r="K9" s="33">
        <f ca="1">IF(COUNT(F9:I9)=0,"",SUM(F9:I9))</f>
        <v>-4</v>
      </c>
      <c r="L9" s="71"/>
    </row>
    <row r="10" spans="1:13" ht="21" x14ac:dyDescent="0.25">
      <c r="B10" s="61">
        <v>4</v>
      </c>
      <c r="C10" s="74" t="s">
        <v>66</v>
      </c>
      <c r="D10" s="75"/>
      <c r="E10" s="76"/>
      <c r="F10" s="35" t="str">
        <f ca="1">INDIRECT(ADDRESS(16,7))&amp;":"&amp;INDIRECT(ADDRESS(16,6))</f>
        <v>11:6</v>
      </c>
      <c r="G10" s="37" t="str">
        <f ca="1">INDIRECT(ADDRESS(24,7))&amp;":"&amp;INDIRECT(ADDRESS(24,6))</f>
        <v>7:13</v>
      </c>
      <c r="H10" s="37" t="str">
        <f ca="1">INDIRECT(ADDRESS(20,6))&amp;":"&amp;INDIRECT(ADDRESS(20,7))</f>
        <v>13:8</v>
      </c>
      <c r="I10" s="41" t="s">
        <v>96</v>
      </c>
      <c r="J10" s="69">
        <f ca="1">IF(COUNT(F11:I11)=0,"",COUNTIF(F11:I11,"&gt;0")+0.5*COUNTIF(F11:I11,0))</f>
        <v>2</v>
      </c>
      <c r="K10" s="33"/>
      <c r="L10" s="71">
        <v>2</v>
      </c>
    </row>
    <row r="11" spans="1:13" ht="21.75" thickBot="1" x14ac:dyDescent="0.3">
      <c r="B11" s="62"/>
      <c r="C11" s="90"/>
      <c r="D11" s="91"/>
      <c r="E11" s="92"/>
      <c r="F11" s="42">
        <f ca="1">IF(LEN(INDIRECT(ADDRESS(ROW()-1, COLUMN())))=1,"",INDIRECT(ADDRESS(16,7))-INDIRECT(ADDRESS(16,6)))</f>
        <v>5</v>
      </c>
      <c r="G11" s="43">
        <f ca="1">IF(LEN(INDIRECT(ADDRESS(ROW()-1, COLUMN())))=1,"",INDIRECT(ADDRESS(24,7))-INDIRECT(ADDRESS(24,6)))</f>
        <v>-6</v>
      </c>
      <c r="H11" s="43">
        <f ca="1">IF(LEN(INDIRECT(ADDRESS(ROW()-1, COLUMN())))=1,"",INDIRECT(ADDRESS(20,6))-INDIRECT(ADDRESS(20,7)))</f>
        <v>5</v>
      </c>
      <c r="I11" s="44" t="s">
        <v>96</v>
      </c>
      <c r="J11" s="70"/>
      <c r="K11" s="43">
        <f ca="1">IF(COUNT(F11:I11)=0,"",SUM(F11:I11))</f>
        <v>4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Мишин Дмитрий</v>
      </c>
      <c r="D16" s="58"/>
      <c r="E16" s="59"/>
      <c r="F16" s="49">
        <v>6</v>
      </c>
      <c r="G16" s="50">
        <v>11</v>
      </c>
      <c r="H16" s="60" t="str">
        <f ca="1">IF(ISBLANK(INDIRECT(ADDRESS(K16*2+2,3))),"",INDIRECT(ADDRESS(K16*2+2,3)))</f>
        <v>Хмылев Юрий</v>
      </c>
      <c r="I16" s="58"/>
      <c r="J16" s="58"/>
      <c r="K16" s="48">
        <v>4</v>
      </c>
      <c r="L16" s="51" t="s">
        <v>81</v>
      </c>
      <c r="M16" s="52" t="s">
        <v>122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Лямунов Никита</v>
      </c>
      <c r="D17" s="58"/>
      <c r="E17" s="59"/>
      <c r="F17" s="49">
        <v>11</v>
      </c>
      <c r="G17" s="50">
        <v>8</v>
      </c>
      <c r="H17" s="60" t="str">
        <f ca="1">IF(ISBLANK(INDIRECT(ADDRESS(K17*2+2,3))),"",INDIRECT(ADDRESS(K17*2+2,3)))</f>
        <v>Бейгер Максим</v>
      </c>
      <c r="I17" s="58"/>
      <c r="J17" s="58"/>
      <c r="K17" s="48">
        <v>3</v>
      </c>
      <c r="L17" s="51" t="s">
        <v>81</v>
      </c>
      <c r="M17" s="52" t="s">
        <v>123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Хмылев Юрий</v>
      </c>
      <c r="D20" s="58"/>
      <c r="E20" s="59"/>
      <c r="F20" s="49">
        <v>13</v>
      </c>
      <c r="G20" s="50">
        <v>8</v>
      </c>
      <c r="H20" s="60" t="str">
        <f ca="1">IF(ISBLANK(INDIRECT(ADDRESS(K20*2+2,3))),"",INDIRECT(ADDRESS(K20*2+2,3)))</f>
        <v>Бейгер Максим</v>
      </c>
      <c r="I20" s="58"/>
      <c r="J20" s="58"/>
      <c r="K20" s="48">
        <v>3</v>
      </c>
      <c r="L20" s="51" t="s">
        <v>81</v>
      </c>
      <c r="M20" s="52" t="s">
        <v>124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Мишин Дмитрий</v>
      </c>
      <c r="D21" s="58"/>
      <c r="E21" s="59"/>
      <c r="F21" s="49">
        <v>5</v>
      </c>
      <c r="G21" s="50">
        <v>13</v>
      </c>
      <c r="H21" s="60" t="str">
        <f ca="1">IF(ISBLANK(INDIRECT(ADDRESS(K21*2+2,3))),"",INDIRECT(ADDRESS(K21*2+2,3)))</f>
        <v>Лямунов Никита</v>
      </c>
      <c r="I21" s="58"/>
      <c r="J21" s="58"/>
      <c r="K21" s="48">
        <v>2</v>
      </c>
      <c r="L21" s="51" t="s">
        <v>81</v>
      </c>
      <c r="M21" s="52" t="s">
        <v>125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Лямунов Никита</v>
      </c>
      <c r="D24" s="58"/>
      <c r="E24" s="59"/>
      <c r="F24" s="49">
        <v>13</v>
      </c>
      <c r="G24" s="50">
        <v>7</v>
      </c>
      <c r="H24" s="60" t="str">
        <f ca="1">IF(ISBLANK(INDIRECT(ADDRESS(K24*2+2,3))),"",INDIRECT(ADDRESS(K24*2+2,3)))</f>
        <v>Хмылев Юрий</v>
      </c>
      <c r="I24" s="58"/>
      <c r="J24" s="58"/>
      <c r="K24" s="48">
        <v>4</v>
      </c>
      <c r="L24" s="51" t="s">
        <v>81</v>
      </c>
      <c r="M24" s="52" t="s">
        <v>118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Бейгер Максим</v>
      </c>
      <c r="D25" s="58"/>
      <c r="E25" s="59"/>
      <c r="F25" s="49">
        <v>11</v>
      </c>
      <c r="G25" s="50">
        <v>7</v>
      </c>
      <c r="H25" s="60" t="str">
        <f ca="1">IF(ISBLANK(INDIRECT(ADDRESS(K25*2+2,3))),"",INDIRECT(ADDRESS(K25*2+2,3)))</f>
        <v>Мишин Дмитрий</v>
      </c>
      <c r="I25" s="58"/>
      <c r="J25" s="58"/>
      <c r="K25" s="48">
        <v>1</v>
      </c>
      <c r="L25" s="51" t="s">
        <v>81</v>
      </c>
      <c r="M25" s="52" t="s">
        <v>119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N10" sqref="N10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112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110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3" t="s">
        <v>34</v>
      </c>
      <c r="D4" s="84"/>
      <c r="E4" s="85"/>
      <c r="F4" s="28" t="s">
        <v>96</v>
      </c>
      <c r="G4" s="29" t="str">
        <f ca="1">INDIRECT(ADDRESS(21,6))&amp;":"&amp;INDIRECT(ADDRESS(21,7))</f>
        <v>5:13</v>
      </c>
      <c r="H4" s="29" t="str">
        <f ca="1">INDIRECT(ADDRESS(25,7))&amp;":"&amp;INDIRECT(ADDRESS(25,6))</f>
        <v>10:13</v>
      </c>
      <c r="I4" s="30" t="str">
        <f ca="1">INDIRECT(ADDRESS(16,6))&amp;":"&amp;INDIRECT(ADDRESS(16,7))</f>
        <v>7:13</v>
      </c>
      <c r="J4" s="86">
        <f ca="1">IF(COUNT(F5:I5)=0,"",COUNTIF(F5:I5,"&gt;0")+0.5*COUNTIF(F5:I5,0))</f>
        <v>0</v>
      </c>
      <c r="K4" s="31"/>
      <c r="L4" s="77">
        <v>4</v>
      </c>
    </row>
    <row r="5" spans="1:13" ht="21" x14ac:dyDescent="0.25">
      <c r="B5" s="73"/>
      <c r="C5" s="63"/>
      <c r="D5" s="64"/>
      <c r="E5" s="65"/>
      <c r="F5" s="32" t="s">
        <v>96</v>
      </c>
      <c r="G5" s="33">
        <f ca="1">IF(LEN(INDIRECT(ADDRESS(ROW()-1, COLUMN())))=1,"",INDIRECT(ADDRESS(21,6))-INDIRECT(ADDRESS(21,7)))</f>
        <v>-8</v>
      </c>
      <c r="H5" s="33">
        <f ca="1">IF(LEN(INDIRECT(ADDRESS(ROW()-1, COLUMN())))=1,"",INDIRECT(ADDRESS(25,7))-INDIRECT(ADDRESS(25,6)))</f>
        <v>-3</v>
      </c>
      <c r="I5" s="34">
        <f ca="1">IF(LEN(INDIRECT(ADDRESS(ROW()-1, COLUMN())))=1,"",INDIRECT(ADDRESS(16,6))-INDIRECT(ADDRESS(16,7)))</f>
        <v>-6</v>
      </c>
      <c r="J5" s="69"/>
      <c r="K5" s="33">
        <f ca="1">IF(COUNT(F5:I5)=0,"",SUM(F5:I5))</f>
        <v>-17</v>
      </c>
      <c r="L5" s="71"/>
    </row>
    <row r="6" spans="1:13" ht="21" x14ac:dyDescent="0.25">
      <c r="B6" s="61">
        <v>2</v>
      </c>
      <c r="C6" s="74" t="s">
        <v>20</v>
      </c>
      <c r="D6" s="75"/>
      <c r="E6" s="76"/>
      <c r="F6" s="35" t="str">
        <f ca="1">INDIRECT(ADDRESS(21,7))&amp;":"&amp;INDIRECT(ADDRESS(21,6))</f>
        <v>13:5</v>
      </c>
      <c r="G6" s="36" t="s">
        <v>96</v>
      </c>
      <c r="H6" s="37" t="str">
        <f ca="1">INDIRECT(ADDRESS(17,6))&amp;":"&amp;INDIRECT(ADDRESS(17,7))</f>
        <v>13:8</v>
      </c>
      <c r="I6" s="38" t="str">
        <f ca="1">INDIRECT(ADDRESS(24,6))&amp;":"&amp;INDIRECT(ADDRESS(24,7))</f>
        <v>4:13</v>
      </c>
      <c r="J6" s="69">
        <f ca="1">IF(COUNT(F7:I7)=0,"",COUNTIF(F7:I7,"&gt;0")+0.5*COUNTIF(F7:I7,0))</f>
        <v>2</v>
      </c>
      <c r="K6" s="33"/>
      <c r="L6" s="71">
        <v>2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8</v>
      </c>
      <c r="G7" s="40" t="s">
        <v>96</v>
      </c>
      <c r="H7" s="33">
        <f ca="1">IF(LEN(INDIRECT(ADDRESS(ROW()-1, COLUMN())))=1,"",INDIRECT(ADDRESS(17,6))-INDIRECT(ADDRESS(17,7)))</f>
        <v>5</v>
      </c>
      <c r="I7" s="34">
        <f ca="1">IF(LEN(INDIRECT(ADDRESS(ROW()-1, COLUMN())))=1,"",INDIRECT(ADDRESS(24,6))-INDIRECT(ADDRESS(24,7)))</f>
        <v>-9</v>
      </c>
      <c r="J7" s="69"/>
      <c r="K7" s="33">
        <f ca="1">IF(COUNT(F7:I7)=0,"",SUM(F7:I7))</f>
        <v>4</v>
      </c>
      <c r="L7" s="71"/>
    </row>
    <row r="8" spans="1:13" ht="21" x14ac:dyDescent="0.25">
      <c r="B8" s="61">
        <v>3</v>
      </c>
      <c r="C8" s="63" t="s">
        <v>62</v>
      </c>
      <c r="D8" s="64"/>
      <c r="E8" s="65"/>
      <c r="F8" s="35" t="str">
        <f ca="1">INDIRECT(ADDRESS(25,6))&amp;":"&amp;INDIRECT(ADDRESS(25,7))</f>
        <v>13:10</v>
      </c>
      <c r="G8" s="37" t="str">
        <f ca="1">INDIRECT(ADDRESS(17,7))&amp;":"&amp;INDIRECT(ADDRESS(17,6))</f>
        <v>8:13</v>
      </c>
      <c r="H8" s="36" t="s">
        <v>96</v>
      </c>
      <c r="I8" s="38" t="str">
        <f ca="1">INDIRECT(ADDRESS(20,7))&amp;":"&amp;INDIRECT(ADDRESS(20,6))</f>
        <v>7:13</v>
      </c>
      <c r="J8" s="69">
        <f ca="1">IF(COUNT(F9:I9)=0,"",COUNTIF(F9:I9,"&gt;0")+0.5*COUNTIF(F9:I9,0))</f>
        <v>1</v>
      </c>
      <c r="K8" s="33"/>
      <c r="L8" s="71">
        <v>3</v>
      </c>
    </row>
    <row r="9" spans="1:13" ht="21" x14ac:dyDescent="0.25">
      <c r="B9" s="73"/>
      <c r="C9" s="63"/>
      <c r="D9" s="64"/>
      <c r="E9" s="65"/>
      <c r="F9" s="39">
        <f ca="1">IF(LEN(INDIRECT(ADDRESS(ROW()-1, COLUMN())))=1,"",INDIRECT(ADDRESS(25,6))-INDIRECT(ADDRESS(25,7)))</f>
        <v>3</v>
      </c>
      <c r="G9" s="33">
        <f ca="1">IF(LEN(INDIRECT(ADDRESS(ROW()-1, COLUMN())))=1,"",INDIRECT(ADDRESS(17,7))-INDIRECT(ADDRESS(17,6)))</f>
        <v>-5</v>
      </c>
      <c r="H9" s="40" t="s">
        <v>96</v>
      </c>
      <c r="I9" s="34">
        <f ca="1">IF(LEN(INDIRECT(ADDRESS(ROW()-1, COLUMN())))=1,"",INDIRECT(ADDRESS(20,7))-INDIRECT(ADDRESS(20,6)))</f>
        <v>-6</v>
      </c>
      <c r="J9" s="69"/>
      <c r="K9" s="33">
        <f ca="1">IF(COUNT(F9:I9)=0,"",SUM(F9:I9))</f>
        <v>-8</v>
      </c>
      <c r="L9" s="71"/>
    </row>
    <row r="10" spans="1:13" ht="21" x14ac:dyDescent="0.25">
      <c r="B10" s="61">
        <v>4</v>
      </c>
      <c r="C10" s="74" t="s">
        <v>43</v>
      </c>
      <c r="D10" s="75"/>
      <c r="E10" s="76"/>
      <c r="F10" s="35" t="str">
        <f ca="1">INDIRECT(ADDRESS(16,7))&amp;":"&amp;INDIRECT(ADDRESS(16,6))</f>
        <v>13:7</v>
      </c>
      <c r="G10" s="37" t="str">
        <f ca="1">INDIRECT(ADDRESS(24,7))&amp;":"&amp;INDIRECT(ADDRESS(24,6))</f>
        <v>13:4</v>
      </c>
      <c r="H10" s="37" t="str">
        <f ca="1">INDIRECT(ADDRESS(20,6))&amp;":"&amp;INDIRECT(ADDRESS(20,7))</f>
        <v>13:7</v>
      </c>
      <c r="I10" s="41" t="s">
        <v>96</v>
      </c>
      <c r="J10" s="69">
        <f ca="1">IF(COUNT(F11:I11)=0,"",COUNTIF(F11:I11,"&gt;0")+0.5*COUNTIF(F11:I11,0))</f>
        <v>3</v>
      </c>
      <c r="K10" s="33"/>
      <c r="L10" s="71">
        <v>1</v>
      </c>
    </row>
    <row r="11" spans="1:13" ht="21.75" thickBot="1" x14ac:dyDescent="0.3">
      <c r="B11" s="62"/>
      <c r="C11" s="90"/>
      <c r="D11" s="91"/>
      <c r="E11" s="92"/>
      <c r="F11" s="42">
        <f ca="1">IF(LEN(INDIRECT(ADDRESS(ROW()-1, COLUMN())))=1,"",INDIRECT(ADDRESS(16,7))-INDIRECT(ADDRESS(16,6)))</f>
        <v>6</v>
      </c>
      <c r="G11" s="43">
        <f ca="1">IF(LEN(INDIRECT(ADDRESS(ROW()-1, COLUMN())))=1,"",INDIRECT(ADDRESS(24,7))-INDIRECT(ADDRESS(24,6)))</f>
        <v>9</v>
      </c>
      <c r="H11" s="43">
        <f ca="1">IF(LEN(INDIRECT(ADDRESS(ROW()-1, COLUMN())))=1,"",INDIRECT(ADDRESS(20,6))-INDIRECT(ADDRESS(20,7)))</f>
        <v>6</v>
      </c>
      <c r="I11" s="44" t="s">
        <v>96</v>
      </c>
      <c r="J11" s="70"/>
      <c r="K11" s="43">
        <f ca="1">IF(COUNT(F11:I11)=0,"",SUM(F11:I11))</f>
        <v>21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Большаков Василий</v>
      </c>
      <c r="D16" s="58"/>
      <c r="E16" s="59"/>
      <c r="F16" s="49">
        <v>7</v>
      </c>
      <c r="G16" s="50">
        <v>13</v>
      </c>
      <c r="H16" s="60" t="str">
        <f ca="1">IF(ISBLANK(INDIRECT(ADDRESS(K16*2+2,3))),"",INDIRECT(ADDRESS(K16*2+2,3)))</f>
        <v>Вахрушев Владимир</v>
      </c>
      <c r="I16" s="58"/>
      <c r="J16" s="58"/>
      <c r="K16" s="48">
        <v>4</v>
      </c>
      <c r="L16" s="51" t="s">
        <v>81</v>
      </c>
      <c r="M16" s="52" t="s">
        <v>120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Попов Виктор</v>
      </c>
      <c r="D17" s="58"/>
      <c r="E17" s="59"/>
      <c r="F17" s="49">
        <v>13</v>
      </c>
      <c r="G17" s="50">
        <v>8</v>
      </c>
      <c r="H17" s="60" t="str">
        <f ca="1">IF(ISBLANK(INDIRECT(ADDRESS(K17*2+2,3))),"",INDIRECT(ADDRESS(K17*2+2,3)))</f>
        <v>Волков Денис</v>
      </c>
      <c r="I17" s="58"/>
      <c r="J17" s="58"/>
      <c r="K17" s="48">
        <v>3</v>
      </c>
      <c r="L17" s="51" t="s">
        <v>81</v>
      </c>
      <c r="M17" s="52" t="s">
        <v>121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Вахрушев Владимир</v>
      </c>
      <c r="D20" s="58"/>
      <c r="E20" s="59"/>
      <c r="F20" s="49">
        <v>13</v>
      </c>
      <c r="G20" s="50">
        <v>7</v>
      </c>
      <c r="H20" s="60" t="str">
        <f ca="1">IF(ISBLANK(INDIRECT(ADDRESS(K20*2+2,3))),"",INDIRECT(ADDRESS(K20*2+2,3)))</f>
        <v>Волков Денис</v>
      </c>
      <c r="I20" s="58"/>
      <c r="J20" s="58"/>
      <c r="K20" s="48">
        <v>3</v>
      </c>
      <c r="L20" s="51" t="s">
        <v>81</v>
      </c>
      <c r="M20" s="52" t="s">
        <v>118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Большаков Василий</v>
      </c>
      <c r="D21" s="58"/>
      <c r="E21" s="59"/>
      <c r="F21" s="49">
        <v>5</v>
      </c>
      <c r="G21" s="50">
        <v>13</v>
      </c>
      <c r="H21" s="60" t="str">
        <f ca="1">IF(ISBLANK(INDIRECT(ADDRESS(K21*2+2,3))),"",INDIRECT(ADDRESS(K21*2+2,3)))</f>
        <v>Попов Виктор</v>
      </c>
      <c r="I21" s="58"/>
      <c r="J21" s="58"/>
      <c r="K21" s="48">
        <v>2</v>
      </c>
      <c r="L21" s="51" t="s">
        <v>81</v>
      </c>
      <c r="M21" s="52" t="s">
        <v>119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Попов Виктор</v>
      </c>
      <c r="D24" s="58"/>
      <c r="E24" s="59"/>
      <c r="F24" s="49">
        <v>4</v>
      </c>
      <c r="G24" s="50">
        <v>13</v>
      </c>
      <c r="H24" s="60" t="str">
        <f ca="1">IF(ISBLANK(INDIRECT(ADDRESS(K24*2+2,3))),"",INDIRECT(ADDRESS(K24*2+2,3)))</f>
        <v>Вахрушев Владимир</v>
      </c>
      <c r="I24" s="58"/>
      <c r="J24" s="58"/>
      <c r="K24" s="48">
        <v>4</v>
      </c>
      <c r="L24" s="51" t="s">
        <v>81</v>
      </c>
      <c r="M24" s="52" t="s">
        <v>124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Волков Денис</v>
      </c>
      <c r="D25" s="58"/>
      <c r="E25" s="59"/>
      <c r="F25" s="49">
        <v>13</v>
      </c>
      <c r="G25" s="50">
        <v>10</v>
      </c>
      <c r="H25" s="60" t="str">
        <f ca="1">IF(ISBLANK(INDIRECT(ADDRESS(K25*2+2,3))),"",INDIRECT(ADDRESS(K25*2+2,3)))</f>
        <v>Большаков Василий</v>
      </c>
      <c r="I25" s="58"/>
      <c r="J25" s="58"/>
      <c r="K25" s="48">
        <v>1</v>
      </c>
      <c r="L25" s="51" t="s">
        <v>81</v>
      </c>
      <c r="M25" s="52" t="s">
        <v>125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C4" sqref="C4:E7"/>
    </sheetView>
  </sheetViews>
  <sheetFormatPr defaultRowHeight="15" x14ac:dyDescent="0.25"/>
  <cols>
    <col min="1" max="1" width="4" style="11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31.5" x14ac:dyDescent="0.25">
      <c r="B1" s="78" t="s">
        <v>113</v>
      </c>
      <c r="C1" s="78"/>
      <c r="D1" s="78"/>
      <c r="E1" s="78"/>
      <c r="F1" s="78"/>
      <c r="G1" s="78"/>
      <c r="H1" s="78"/>
      <c r="I1" s="78"/>
      <c r="J1" s="78"/>
      <c r="K1" s="78"/>
      <c r="L1" s="53">
        <v>45696</v>
      </c>
    </row>
    <row r="2" spans="1:13" ht="15.75" thickBot="1" x14ac:dyDescent="0.3">
      <c r="L2" t="s">
        <v>110</v>
      </c>
    </row>
    <row r="3" spans="1:13" ht="15.75" thickBot="1" x14ac:dyDescent="0.3">
      <c r="B3" s="24"/>
      <c r="C3" s="79" t="s">
        <v>92</v>
      </c>
      <c r="D3" s="80"/>
      <c r="E3" s="81"/>
      <c r="F3" s="25">
        <v>1</v>
      </c>
      <c r="G3" s="25">
        <v>2</v>
      </c>
      <c r="H3" s="26">
        <v>3</v>
      </c>
      <c r="I3" s="26">
        <v>4</v>
      </c>
      <c r="J3" s="24" t="s">
        <v>93</v>
      </c>
      <c r="K3" s="25" t="s">
        <v>94</v>
      </c>
      <c r="L3" s="27" t="s">
        <v>95</v>
      </c>
    </row>
    <row r="4" spans="1:13" ht="21" x14ac:dyDescent="0.25">
      <c r="B4" s="82">
        <v>1</v>
      </c>
      <c r="C4" s="87" t="s">
        <v>26</v>
      </c>
      <c r="D4" s="88"/>
      <c r="E4" s="89"/>
      <c r="F4" s="28" t="s">
        <v>96</v>
      </c>
      <c r="G4" s="29" t="str">
        <f ca="1">INDIRECT(ADDRESS(21,6))&amp;":"&amp;INDIRECT(ADDRESS(21,7))</f>
        <v>13:4</v>
      </c>
      <c r="H4" s="29" t="str">
        <f ca="1">INDIRECT(ADDRESS(25,7))&amp;":"&amp;INDIRECT(ADDRESS(25,6))</f>
        <v>13:9</v>
      </c>
      <c r="I4" s="30" t="str">
        <f ca="1">INDIRECT(ADDRESS(16,6))&amp;":"&amp;INDIRECT(ADDRESS(16,7))</f>
        <v>13:7</v>
      </c>
      <c r="J4" s="86">
        <f ca="1">IF(COUNT(F5:I5)=0,"",COUNTIF(F5:I5,"&gt;0")+0.5*COUNTIF(F5:I5,0))</f>
        <v>3</v>
      </c>
      <c r="K4" s="31"/>
      <c r="L4" s="77">
        <v>1</v>
      </c>
    </row>
    <row r="5" spans="1:13" ht="21" x14ac:dyDescent="0.25">
      <c r="B5" s="73"/>
      <c r="C5" s="74"/>
      <c r="D5" s="75"/>
      <c r="E5" s="76"/>
      <c r="F5" s="32" t="s">
        <v>96</v>
      </c>
      <c r="G5" s="33">
        <f ca="1">IF(LEN(INDIRECT(ADDRESS(ROW()-1, COLUMN())))=1,"",INDIRECT(ADDRESS(21,6))-INDIRECT(ADDRESS(21,7)))</f>
        <v>9</v>
      </c>
      <c r="H5" s="33">
        <f ca="1">IF(LEN(INDIRECT(ADDRESS(ROW()-1, COLUMN())))=1,"",INDIRECT(ADDRESS(25,7))-INDIRECT(ADDRESS(25,6)))</f>
        <v>4</v>
      </c>
      <c r="I5" s="34">
        <f ca="1">IF(LEN(INDIRECT(ADDRESS(ROW()-1, COLUMN())))=1,"",INDIRECT(ADDRESS(16,6))-INDIRECT(ADDRESS(16,7)))</f>
        <v>6</v>
      </c>
      <c r="J5" s="69"/>
      <c r="K5" s="33">
        <f ca="1">IF(COUNT(F5:I5)=0,"",SUM(F5:I5))</f>
        <v>19</v>
      </c>
      <c r="L5" s="71"/>
    </row>
    <row r="6" spans="1:13" ht="21" x14ac:dyDescent="0.25">
      <c r="B6" s="61">
        <v>2</v>
      </c>
      <c r="C6" s="74" t="s">
        <v>38</v>
      </c>
      <c r="D6" s="75"/>
      <c r="E6" s="76"/>
      <c r="F6" s="35" t="str">
        <f ca="1">INDIRECT(ADDRESS(21,7))&amp;":"&amp;INDIRECT(ADDRESS(21,6))</f>
        <v>4:13</v>
      </c>
      <c r="G6" s="36" t="s">
        <v>96</v>
      </c>
      <c r="H6" s="37" t="str">
        <f ca="1">INDIRECT(ADDRESS(17,6))&amp;":"&amp;INDIRECT(ADDRESS(17,7))</f>
        <v>13:4</v>
      </c>
      <c r="I6" s="38" t="str">
        <f ca="1">INDIRECT(ADDRESS(24,6))&amp;":"&amp;INDIRECT(ADDRESS(24,7))</f>
        <v>13:6</v>
      </c>
      <c r="J6" s="69">
        <f ca="1">IF(COUNT(F7:I7)=0,"",COUNTIF(F7:I7,"&gt;0")+0.5*COUNTIF(F7:I7,0))</f>
        <v>2</v>
      </c>
      <c r="K6" s="33"/>
      <c r="L6" s="71">
        <v>2</v>
      </c>
    </row>
    <row r="7" spans="1:13" ht="21" x14ac:dyDescent="0.25">
      <c r="B7" s="73"/>
      <c r="C7" s="74"/>
      <c r="D7" s="75"/>
      <c r="E7" s="76"/>
      <c r="F7" s="39">
        <f ca="1">IF(LEN(INDIRECT(ADDRESS(ROW()-1, COLUMN())))=1,"",INDIRECT(ADDRESS(21,7))-INDIRECT(ADDRESS(21,6)))</f>
        <v>-9</v>
      </c>
      <c r="G7" s="40" t="s">
        <v>96</v>
      </c>
      <c r="H7" s="33">
        <f ca="1">IF(LEN(INDIRECT(ADDRESS(ROW()-1, COLUMN())))=1,"",INDIRECT(ADDRESS(17,6))-INDIRECT(ADDRESS(17,7)))</f>
        <v>9</v>
      </c>
      <c r="I7" s="34">
        <f ca="1">IF(LEN(INDIRECT(ADDRESS(ROW()-1, COLUMN())))=1,"",INDIRECT(ADDRESS(24,6))-INDIRECT(ADDRESS(24,7)))</f>
        <v>7</v>
      </c>
      <c r="J7" s="69"/>
      <c r="K7" s="33">
        <f ca="1">IF(COUNT(F7:I7)=0,"",SUM(F7:I7))</f>
        <v>7</v>
      </c>
      <c r="L7" s="71"/>
    </row>
    <row r="8" spans="1:13" ht="21" x14ac:dyDescent="0.25">
      <c r="B8" s="61">
        <v>3</v>
      </c>
      <c r="C8" s="63" t="s">
        <v>52</v>
      </c>
      <c r="D8" s="64"/>
      <c r="E8" s="65"/>
      <c r="F8" s="35" t="str">
        <f ca="1">INDIRECT(ADDRESS(25,6))&amp;":"&amp;INDIRECT(ADDRESS(25,7))</f>
        <v>9:13</v>
      </c>
      <c r="G8" s="37" t="str">
        <f ca="1">INDIRECT(ADDRESS(17,7))&amp;":"&amp;INDIRECT(ADDRESS(17,6))</f>
        <v>4:13</v>
      </c>
      <c r="H8" s="36" t="s">
        <v>96</v>
      </c>
      <c r="I8" s="38" t="str">
        <f ca="1">INDIRECT(ADDRESS(20,7))&amp;":"&amp;INDIRECT(ADDRESS(20,6))</f>
        <v>13:9</v>
      </c>
      <c r="J8" s="69">
        <f ca="1">IF(COUNT(F9:I9)=0,"",COUNTIF(F9:I9,"&gt;0")+0.5*COUNTIF(F9:I9,0))</f>
        <v>1</v>
      </c>
      <c r="K8" s="33"/>
      <c r="L8" s="71">
        <v>3</v>
      </c>
    </row>
    <row r="9" spans="1:13" ht="21" x14ac:dyDescent="0.25">
      <c r="B9" s="73"/>
      <c r="C9" s="63"/>
      <c r="D9" s="64"/>
      <c r="E9" s="65"/>
      <c r="F9" s="39">
        <f ca="1">IF(LEN(INDIRECT(ADDRESS(ROW()-1, COLUMN())))=1,"",INDIRECT(ADDRESS(25,6))-INDIRECT(ADDRESS(25,7)))</f>
        <v>-4</v>
      </c>
      <c r="G9" s="33">
        <f ca="1">IF(LEN(INDIRECT(ADDRESS(ROW()-1, COLUMN())))=1,"",INDIRECT(ADDRESS(17,7))-INDIRECT(ADDRESS(17,6)))</f>
        <v>-9</v>
      </c>
      <c r="H9" s="40" t="s">
        <v>96</v>
      </c>
      <c r="I9" s="34">
        <f ca="1">IF(LEN(INDIRECT(ADDRESS(ROW()-1, COLUMN())))=1,"",INDIRECT(ADDRESS(20,7))-INDIRECT(ADDRESS(20,6)))</f>
        <v>4</v>
      </c>
      <c r="J9" s="69"/>
      <c r="K9" s="33">
        <f ca="1">IF(COUNT(F9:I9)=0,"",SUM(F9:I9))</f>
        <v>-9</v>
      </c>
      <c r="L9" s="71"/>
    </row>
    <row r="10" spans="1:13" ht="21" x14ac:dyDescent="0.25">
      <c r="B10" s="61">
        <v>4</v>
      </c>
      <c r="C10" s="63" t="s">
        <v>59</v>
      </c>
      <c r="D10" s="64"/>
      <c r="E10" s="65"/>
      <c r="F10" s="35" t="str">
        <f ca="1">INDIRECT(ADDRESS(16,7))&amp;":"&amp;INDIRECT(ADDRESS(16,6))</f>
        <v>7:13</v>
      </c>
      <c r="G10" s="37" t="str">
        <f ca="1">INDIRECT(ADDRESS(24,7))&amp;":"&amp;INDIRECT(ADDRESS(24,6))</f>
        <v>6:13</v>
      </c>
      <c r="H10" s="37" t="str">
        <f ca="1">INDIRECT(ADDRESS(20,6))&amp;":"&amp;INDIRECT(ADDRESS(20,7))</f>
        <v>9:13</v>
      </c>
      <c r="I10" s="41" t="s">
        <v>96</v>
      </c>
      <c r="J10" s="69">
        <f ca="1">IF(COUNT(F11:I11)=0,"",COUNTIF(F11:I11,"&gt;0")+0.5*COUNTIF(F11:I11,0))</f>
        <v>0</v>
      </c>
      <c r="K10" s="33"/>
      <c r="L10" s="71">
        <v>4</v>
      </c>
    </row>
    <row r="11" spans="1:13" ht="21.75" thickBot="1" x14ac:dyDescent="0.3">
      <c r="B11" s="62"/>
      <c r="C11" s="66"/>
      <c r="D11" s="67"/>
      <c r="E11" s="68"/>
      <c r="F11" s="42">
        <f ca="1">IF(LEN(INDIRECT(ADDRESS(ROW()-1, COLUMN())))=1,"",INDIRECT(ADDRESS(16,7))-INDIRECT(ADDRESS(16,6)))</f>
        <v>-6</v>
      </c>
      <c r="G11" s="43">
        <f ca="1">IF(LEN(INDIRECT(ADDRESS(ROW()-1, COLUMN())))=1,"",INDIRECT(ADDRESS(24,7))-INDIRECT(ADDRESS(24,6)))</f>
        <v>-7</v>
      </c>
      <c r="H11" s="43">
        <f ca="1">IF(LEN(INDIRECT(ADDRESS(ROW()-1, COLUMN())))=1,"",INDIRECT(ADDRESS(20,6))-INDIRECT(ADDRESS(20,7)))</f>
        <v>-4</v>
      </c>
      <c r="I11" s="44" t="s">
        <v>96</v>
      </c>
      <c r="J11" s="70"/>
      <c r="K11" s="43">
        <f ca="1">IF(COUNT(F11:I11)=0,"",SUM(F11:I11))</f>
        <v>-17</v>
      </c>
      <c r="L11" s="72"/>
    </row>
    <row r="15" spans="1:13" s="46" customFormat="1" ht="21.75" thickBot="1" x14ac:dyDescent="0.4">
      <c r="A15" s="45"/>
      <c r="B15" s="57" t="s">
        <v>97</v>
      </c>
      <c r="C15" s="57"/>
      <c r="D15" s="57"/>
      <c r="E15" s="57"/>
      <c r="F15" s="57"/>
      <c r="G15" s="57"/>
      <c r="H15" s="57"/>
      <c r="I15" s="57"/>
      <c r="J15" s="57"/>
      <c r="K15" s="57"/>
      <c r="M15" s="47"/>
    </row>
    <row r="16" spans="1:13" s="46" customFormat="1" ht="21.75" thickBot="1" x14ac:dyDescent="0.4">
      <c r="A16" s="45"/>
      <c r="B16" s="48">
        <v>1</v>
      </c>
      <c r="C16" s="58" t="str">
        <f ca="1">IF(ISBLANK(INDIRECT(ADDRESS(B16*2+2,3))),"",INDIRECT(ADDRESS(B16*2+2,3)))</f>
        <v>Догадин Евгений</v>
      </c>
      <c r="D16" s="58"/>
      <c r="E16" s="59"/>
      <c r="F16" s="49">
        <v>13</v>
      </c>
      <c r="G16" s="50">
        <v>7</v>
      </c>
      <c r="H16" s="60" t="str">
        <f ca="1">IF(ISBLANK(INDIRECT(ADDRESS(K16*2+2,3))),"",INDIRECT(ADDRESS(K16*2+2,3)))</f>
        <v>Изместьев Алексей</v>
      </c>
      <c r="I16" s="58"/>
      <c r="J16" s="58"/>
      <c r="K16" s="48">
        <v>4</v>
      </c>
      <c r="L16" s="51" t="s">
        <v>81</v>
      </c>
      <c r="M16" s="52" t="s">
        <v>124</v>
      </c>
    </row>
    <row r="17" spans="1:13" s="46" customFormat="1" ht="21.75" thickBot="1" x14ac:dyDescent="0.4">
      <c r="A17" s="45"/>
      <c r="B17" s="48">
        <v>2</v>
      </c>
      <c r="C17" s="58" t="str">
        <f ca="1">IF(ISBLANK(INDIRECT(ADDRESS(B17*2+2,3))),"",INDIRECT(ADDRESS(B17*2+2,3)))</f>
        <v>Кувакин Валерий</v>
      </c>
      <c r="D17" s="58"/>
      <c r="E17" s="59"/>
      <c r="F17" s="49">
        <v>13</v>
      </c>
      <c r="G17" s="50">
        <v>4</v>
      </c>
      <c r="H17" s="60" t="str">
        <f ca="1">IF(ISBLANK(INDIRECT(ADDRESS(K17*2+2,3))),"",INDIRECT(ADDRESS(K17*2+2,3)))</f>
        <v>Федотовский Олег</v>
      </c>
      <c r="I17" s="58"/>
      <c r="J17" s="58"/>
      <c r="K17" s="48">
        <v>3</v>
      </c>
      <c r="L17" s="51" t="s">
        <v>81</v>
      </c>
      <c r="M17" s="52" t="s">
        <v>125</v>
      </c>
    </row>
    <row r="18" spans="1:13" s="46" customFormat="1" ht="21" x14ac:dyDescent="0.35">
      <c r="A18" s="45"/>
      <c r="M18" s="52"/>
    </row>
    <row r="19" spans="1:13" s="46" customFormat="1" ht="21.75" thickBot="1" x14ac:dyDescent="0.4">
      <c r="A19" s="45"/>
      <c r="B19" s="57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M19" s="52"/>
    </row>
    <row r="20" spans="1:13" s="46" customFormat="1" ht="21.75" thickBot="1" x14ac:dyDescent="0.4">
      <c r="A20" s="45"/>
      <c r="B20" s="48">
        <v>4</v>
      </c>
      <c r="C20" s="58" t="str">
        <f ca="1">IF(ISBLANK(INDIRECT(ADDRESS(B20*2+2,3))),"",INDIRECT(ADDRESS(B20*2+2,3)))</f>
        <v>Изместьев Алексей</v>
      </c>
      <c r="D20" s="58"/>
      <c r="E20" s="59"/>
      <c r="F20" s="49">
        <v>9</v>
      </c>
      <c r="G20" s="50">
        <v>13</v>
      </c>
      <c r="H20" s="60" t="str">
        <f ca="1">IF(ISBLANK(INDIRECT(ADDRESS(K20*2+2,3))),"",INDIRECT(ADDRESS(K20*2+2,3)))</f>
        <v>Федотовский Олег</v>
      </c>
      <c r="I20" s="58"/>
      <c r="J20" s="58"/>
      <c r="K20" s="48">
        <v>3</v>
      </c>
      <c r="L20" s="51" t="s">
        <v>81</v>
      </c>
      <c r="M20" s="52" t="s">
        <v>122</v>
      </c>
    </row>
    <row r="21" spans="1:13" s="46" customFormat="1" ht="21.75" thickBot="1" x14ac:dyDescent="0.4">
      <c r="A21" s="45"/>
      <c r="B21" s="48">
        <v>1</v>
      </c>
      <c r="C21" s="58" t="str">
        <f ca="1">IF(ISBLANK(INDIRECT(ADDRESS(B21*2+2,3))),"",INDIRECT(ADDRESS(B21*2+2,3)))</f>
        <v>Догадин Евгений</v>
      </c>
      <c r="D21" s="58"/>
      <c r="E21" s="59"/>
      <c r="F21" s="49">
        <v>13</v>
      </c>
      <c r="G21" s="50">
        <v>4</v>
      </c>
      <c r="H21" s="60" t="str">
        <f ca="1">IF(ISBLANK(INDIRECT(ADDRESS(K21*2+2,3))),"",INDIRECT(ADDRESS(K21*2+2,3)))</f>
        <v>Кувакин Валерий</v>
      </c>
      <c r="I21" s="58"/>
      <c r="J21" s="58"/>
      <c r="K21" s="48">
        <v>2</v>
      </c>
      <c r="L21" s="51" t="s">
        <v>81</v>
      </c>
      <c r="M21" s="52" t="s">
        <v>123</v>
      </c>
    </row>
    <row r="22" spans="1:13" s="46" customFormat="1" ht="21" x14ac:dyDescent="0.35">
      <c r="A22" s="45"/>
      <c r="M22" s="52"/>
    </row>
    <row r="23" spans="1:13" s="46" customFormat="1" ht="21.75" thickBot="1" x14ac:dyDescent="0.4">
      <c r="A23" s="45"/>
      <c r="B23" s="57" t="s">
        <v>99</v>
      </c>
      <c r="C23" s="57"/>
      <c r="D23" s="57"/>
      <c r="E23" s="57"/>
      <c r="F23" s="57"/>
      <c r="G23" s="57"/>
      <c r="H23" s="57"/>
      <c r="I23" s="57"/>
      <c r="J23" s="57"/>
      <c r="K23" s="57"/>
      <c r="M23" s="52"/>
    </row>
    <row r="24" spans="1:13" s="46" customFormat="1" ht="21.75" thickBot="1" x14ac:dyDescent="0.4">
      <c r="A24" s="45"/>
      <c r="B24" s="48">
        <v>2</v>
      </c>
      <c r="C24" s="58" t="str">
        <f ca="1">IF(ISBLANK(INDIRECT(ADDRESS(B24*2+2,3))),"",INDIRECT(ADDRESS(B24*2+2,3)))</f>
        <v>Кувакин Валерий</v>
      </c>
      <c r="D24" s="58"/>
      <c r="E24" s="59"/>
      <c r="F24" s="49">
        <v>13</v>
      </c>
      <c r="G24" s="50">
        <v>6</v>
      </c>
      <c r="H24" s="60" t="str">
        <f ca="1">IF(ISBLANK(INDIRECT(ADDRESS(K24*2+2,3))),"",INDIRECT(ADDRESS(K24*2+2,3)))</f>
        <v>Изместьев Алексей</v>
      </c>
      <c r="I24" s="58"/>
      <c r="J24" s="58"/>
      <c r="K24" s="48">
        <v>4</v>
      </c>
      <c r="L24" s="51" t="s">
        <v>81</v>
      </c>
      <c r="M24" s="52" t="s">
        <v>120</v>
      </c>
    </row>
    <row r="25" spans="1:13" s="46" customFormat="1" ht="21.75" thickBot="1" x14ac:dyDescent="0.4">
      <c r="A25" s="45"/>
      <c r="B25" s="48">
        <v>3</v>
      </c>
      <c r="C25" s="58" t="str">
        <f ca="1">IF(ISBLANK(INDIRECT(ADDRESS(B25*2+2,3))),"",INDIRECT(ADDRESS(B25*2+2,3)))</f>
        <v>Федотовский Олег</v>
      </c>
      <c r="D25" s="58"/>
      <c r="E25" s="59"/>
      <c r="F25" s="49">
        <v>9</v>
      </c>
      <c r="G25" s="50">
        <v>13</v>
      </c>
      <c r="H25" s="60" t="str">
        <f ca="1">IF(ISBLANK(INDIRECT(ADDRESS(K25*2+2,3))),"",INDIRECT(ADDRESS(K25*2+2,3)))</f>
        <v>Догадин Евгений</v>
      </c>
      <c r="I25" s="58"/>
      <c r="J25" s="58"/>
      <c r="K25" s="48">
        <v>1</v>
      </c>
      <c r="L25" s="51" t="s">
        <v>81</v>
      </c>
      <c r="M25" s="52" t="s">
        <v>121</v>
      </c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31496062992125984" right="0.31496062992125984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Финалисты</vt:lpstr>
      <vt:lpstr>A</vt:lpstr>
      <vt:lpstr>B</vt:lpstr>
      <vt:lpstr>C</vt:lpstr>
      <vt:lpstr>D</vt:lpstr>
      <vt:lpstr>E</vt:lpstr>
      <vt:lpstr>F</vt:lpstr>
      <vt:lpstr>G</vt:lpstr>
      <vt:lpstr>H</vt:lpstr>
      <vt:lpstr>K</vt:lpstr>
      <vt:lpstr>L</vt:lpstr>
      <vt:lpstr>M</vt:lpstr>
      <vt:lpstr>N</vt:lpstr>
      <vt:lpstr>Кубок А</vt:lpstr>
      <vt:lpstr>Кубок В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Дмитрий</cp:lastModifiedBy>
  <cp:lastPrinted>2025-02-08T11:07:16Z</cp:lastPrinted>
  <dcterms:created xsi:type="dcterms:W3CDTF">2025-01-28T09:36:55Z</dcterms:created>
  <dcterms:modified xsi:type="dcterms:W3CDTF">2025-02-09T12:19:48Z</dcterms:modified>
</cp:coreProperties>
</file>